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13_ncr:1_{540FF58E-B57A-4857-A1A7-34A6B0834FB7}" xr6:coauthVersionLast="47" xr6:coauthVersionMax="47" xr10:uidLastSave="{00000000-0000-0000-0000-000000000000}"/>
  <bookViews>
    <workbookView xWindow="-108" yWindow="-108" windowWidth="23256" windowHeight="13896" activeTab="1" xr2:uid="{00000000-000D-0000-FFFF-FFFF00000000}"/>
  </bookViews>
  <sheets>
    <sheet name="Calculator" sheetId="3" r:id="rId1"/>
    <sheet name="Calculator Example" sheetId="4" r:id="rId2"/>
    <sheet name="Financial Planning" sheetId="5" r:id="rId3"/>
    <sheet name="Financial Resources" sheetId="6" r:id="rId4"/>
    <sheet name="Loan Information" sheetId="8" r:id="rId5"/>
    <sheet name="Wage Calculator" sheetId="7" r:id="rId6"/>
    <sheet name="Start" sheetId="2" r:id="rId7"/>
    <sheet name="Personal Monthly Budget" sheetId="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7" l="1"/>
  <c r="H9" i="7"/>
  <c r="F9" i="7"/>
  <c r="D9" i="7"/>
  <c r="D8" i="7"/>
  <c r="F8" i="7" s="1"/>
  <c r="H8" i="7" s="1"/>
  <c r="H10" i="7" s="1"/>
  <c r="D6" i="8"/>
  <c r="D3" i="8"/>
  <c r="D15" i="8"/>
  <c r="D12" i="8"/>
  <c r="G5" i="7"/>
  <c r="D4" i="7"/>
  <c r="F4" i="7" s="1"/>
  <c r="H4" i="7" s="1"/>
  <c r="D3" i="7"/>
  <c r="F3" i="7" s="1"/>
  <c r="H3" i="7" s="1"/>
  <c r="B16" i="4"/>
  <c r="B21" i="4" s="1"/>
  <c r="B9" i="4"/>
  <c r="B22" i="4" s="1"/>
  <c r="B15" i="3"/>
  <c r="B20" i="3" s="1"/>
  <c r="B8" i="3"/>
  <c r="B21" i="3" s="1"/>
  <c r="E16" i="1"/>
  <c r="E17" i="1"/>
  <c r="E18" i="1"/>
  <c r="E19" i="1"/>
  <c r="E20" i="1"/>
  <c r="E21" i="1"/>
  <c r="E22" i="1"/>
  <c r="E23" i="1"/>
  <c r="E24" i="1"/>
  <c r="E25" i="1"/>
  <c r="C12" i="1"/>
  <c r="C7" i="1"/>
  <c r="J75" i="1"/>
  <c r="J73" i="1"/>
  <c r="J65" i="1"/>
  <c r="J66" i="1"/>
  <c r="J67" i="1"/>
  <c r="J68" i="1"/>
  <c r="J56" i="1"/>
  <c r="J57" i="1"/>
  <c r="J58" i="1"/>
  <c r="J49" i="1"/>
  <c r="J50" i="1"/>
  <c r="J51" i="1"/>
  <c r="J41" i="1"/>
  <c r="J42" i="1"/>
  <c r="J43" i="1"/>
  <c r="J44" i="1"/>
  <c r="J30" i="1"/>
  <c r="J31" i="1"/>
  <c r="J32" i="1"/>
  <c r="J33" i="1"/>
  <c r="J34" i="1"/>
  <c r="J35" i="1"/>
  <c r="J16" i="1"/>
  <c r="J17" i="1"/>
  <c r="J18" i="1"/>
  <c r="J19" i="1"/>
  <c r="J20" i="1"/>
  <c r="J21" i="1"/>
  <c r="J22" i="1"/>
  <c r="J23" i="1"/>
  <c r="J24" i="1"/>
  <c r="E65" i="1"/>
  <c r="E66" i="1"/>
  <c r="E67" i="1"/>
  <c r="E68" i="1"/>
  <c r="E69" i="1"/>
  <c r="E70" i="1"/>
  <c r="E71" i="1"/>
  <c r="E56" i="1"/>
  <c r="E57" i="1"/>
  <c r="E58" i="1"/>
  <c r="E59" i="1"/>
  <c r="E60" i="1"/>
  <c r="E49" i="1"/>
  <c r="E50" i="1"/>
  <c r="E51" i="1"/>
  <c r="E41" i="1"/>
  <c r="E42" i="1"/>
  <c r="E43" i="1"/>
  <c r="E44" i="1"/>
  <c r="E30" i="1"/>
  <c r="E31" i="1"/>
  <c r="E32" i="1"/>
  <c r="E33" i="1"/>
  <c r="E34" i="1"/>
  <c r="E35" i="1"/>
  <c r="E36" i="1"/>
  <c r="H5" i="7" l="1"/>
  <c r="B20" i="4"/>
  <c r="B19" i="3"/>
  <c r="E26" i="1"/>
  <c r="E52" i="1"/>
  <c r="J77" i="1"/>
  <c r="H4" i="1"/>
  <c r="E37" i="1"/>
  <c r="J69" i="1"/>
  <c r="J52" i="1"/>
  <c r="J36" i="1"/>
  <c r="E45" i="1"/>
  <c r="E61" i="1"/>
  <c r="J25" i="1"/>
  <c r="J59" i="1"/>
  <c r="H6" i="1"/>
  <c r="H8" i="1" s="1"/>
  <c r="J45" i="1"/>
  <c r="E72" i="1"/>
</calcChain>
</file>

<file path=xl/sharedStrings.xml><?xml version="1.0" encoding="utf-8"?>
<sst xmlns="http://schemas.openxmlformats.org/spreadsheetml/2006/main" count="339" uniqueCount="199">
  <si>
    <t>Income 1</t>
  </si>
  <si>
    <t>Extra income</t>
  </si>
  <si>
    <t>Total monthly income</t>
  </si>
  <si>
    <t>Difference</t>
  </si>
  <si>
    <t>Phone</t>
  </si>
  <si>
    <t>Electricity</t>
  </si>
  <si>
    <t>Gas</t>
  </si>
  <si>
    <t>Concerts</t>
  </si>
  <si>
    <t>Water and sewer</t>
  </si>
  <si>
    <t>Sporting events</t>
  </si>
  <si>
    <t>Other</t>
  </si>
  <si>
    <t>Maintenance or repairs</t>
  </si>
  <si>
    <t>Supplies</t>
  </si>
  <si>
    <t>Personal</t>
  </si>
  <si>
    <t>Vehicle payment</t>
  </si>
  <si>
    <t>Student</t>
  </si>
  <si>
    <t>Bus/taxi fare</t>
  </si>
  <si>
    <t>Credit card</t>
  </si>
  <si>
    <t>Insurance</t>
  </si>
  <si>
    <t>Licensing</t>
  </si>
  <si>
    <t>Fuel</t>
  </si>
  <si>
    <t>Maintenance</t>
  </si>
  <si>
    <t>Federal</t>
  </si>
  <si>
    <t>State</t>
  </si>
  <si>
    <t>Home</t>
  </si>
  <si>
    <t>Local</t>
  </si>
  <si>
    <t>Health</t>
  </si>
  <si>
    <t>Life</t>
  </si>
  <si>
    <t>Retirement account</t>
  </si>
  <si>
    <t>Investment account</t>
  </si>
  <si>
    <t>Groceries</t>
  </si>
  <si>
    <t>Dining out</t>
  </si>
  <si>
    <t>Charity 1</t>
  </si>
  <si>
    <t>Charity 2</t>
  </si>
  <si>
    <t>Food</t>
  </si>
  <si>
    <t>Charity 3</t>
  </si>
  <si>
    <t>Medical</t>
  </si>
  <si>
    <t>Grooming</t>
  </si>
  <si>
    <t>Toys</t>
  </si>
  <si>
    <t>LEGAL</t>
  </si>
  <si>
    <t>Attorney</t>
  </si>
  <si>
    <t>Payments on lien or judgment</t>
  </si>
  <si>
    <t>Clothing</t>
  </si>
  <si>
    <t>Subtotal</t>
  </si>
  <si>
    <t>Note: </t>
  </si>
  <si>
    <t>Additional instructions have been provided in column A in PERSONAL MONTHLY BUDGET worksheet. This text has been intentionally hidden. To remove text, select column A, then select DELETE. To unhide text, select column A, then change font color.</t>
  </si>
  <si>
    <t>To learn more about tables in the worksheet, press SHIFT and then F10 within a table, select the TABLE option, and then select ALTERNATIVE TEXT.</t>
  </si>
  <si>
    <t>Housing</t>
  </si>
  <si>
    <t>Entertainment</t>
  </si>
  <si>
    <t>0</t>
  </si>
  <si>
    <t>Transportation</t>
  </si>
  <si>
    <t>Loans</t>
  </si>
  <si>
    <t>Taxes</t>
  </si>
  <si>
    <t>Pets</t>
  </si>
  <si>
    <t>Legal</t>
  </si>
  <si>
    <r>
      <t xml:space="preserve">Difference
</t>
    </r>
    <r>
      <rPr>
        <sz val="14"/>
        <color theme="1" tint="0.24994659260841701"/>
        <rFont val="Calibri"/>
        <family val="2"/>
        <scheme val="minor"/>
      </rPr>
      <t>(Actual minus projected)</t>
    </r>
  </si>
  <si>
    <t>• Enter expenses incurred on various categories in respective tables.</t>
  </si>
  <si>
    <t>Use this personal monthly budget worksheet to track your projected and actual monthly income and projected and actual cost.</t>
  </si>
  <si>
    <t>• Projected balance, actual balance, and difference are auto-calculated.</t>
  </si>
  <si>
    <t>About this template</t>
  </si>
  <si>
    <t>Personal monthly budget</t>
  </si>
  <si>
    <t>Projected monthly income</t>
  </si>
  <si>
    <t>Actual monthly income</t>
  </si>
  <si>
    <r>
      <t xml:space="preserve">Actual balance
</t>
    </r>
    <r>
      <rPr>
        <sz val="14"/>
        <color theme="1" tint="0.24994659260841701"/>
        <rFont val="Calibri"/>
        <family val="2"/>
        <scheme val="minor"/>
      </rPr>
      <t>(Actual income minus expenses)</t>
    </r>
  </si>
  <si>
    <t>Projected
cost</t>
  </si>
  <si>
    <t>Actual 
cost</t>
  </si>
  <si>
    <t>Projected 
cost</t>
  </si>
  <si>
    <t>Savings or investments</t>
  </si>
  <si>
    <t>Gifts and donations</t>
  </si>
  <si>
    <t>Personal care</t>
  </si>
  <si>
    <t>Total projected cost</t>
  </si>
  <si>
    <t>Total actual cost</t>
  </si>
  <si>
    <t>Total difference</t>
  </si>
  <si>
    <r>
      <t xml:space="preserve">Projected balance
</t>
    </r>
    <r>
      <rPr>
        <sz val="14"/>
        <color theme="1"/>
        <rFont val="Calibri"/>
        <family val="2"/>
        <scheme val="minor"/>
      </rPr>
      <t>(Projected income minus expenses)</t>
    </r>
  </si>
  <si>
    <r>
      <t xml:space="preserve">Use the amounts from the </t>
    </r>
    <r>
      <rPr>
        <b/>
        <sz val="11"/>
        <color theme="1"/>
        <rFont val="Calibri"/>
        <family val="2"/>
        <scheme val="minor"/>
      </rPr>
      <t xml:space="preserve">Undergraduate (Bachelor) Costs &amp; Financial Aid webpage </t>
    </r>
    <r>
      <rPr>
        <sz val="10"/>
        <color theme="1" tint="0.24994659260841701"/>
        <rFont val="Calibri"/>
        <family val="2"/>
        <scheme val="minor"/>
      </rPr>
      <t>- https://www.ucdenver.edu/international-admissions/costs-financial-aid/undergraduate</t>
    </r>
  </si>
  <si>
    <t>COSTS FOR ONE ACADEMIC YEAR</t>
  </si>
  <si>
    <t>Under the "Estimated Cost of Attendance Figures," select your school of college. Enter these amounts below.</t>
  </si>
  <si>
    <t>Item</t>
  </si>
  <si>
    <t>Amount</t>
  </si>
  <si>
    <t>Notes</t>
  </si>
  <si>
    <t>Tuition &amp; Fees                               </t>
  </si>
  <si>
    <t>Based on 12 credits. Cost will increase if more than 12 are taken.</t>
  </si>
  <si>
    <t xml:space="preserve">Living Expenses                                        </t>
  </si>
  <si>
    <t>Variable cost depending on living situation.</t>
  </si>
  <si>
    <t>Books &amp; Insurance                           </t>
  </si>
  <si>
    <t>Variable cost depending on books/ course resources.</t>
  </si>
  <si>
    <t xml:space="preserve">Total/Year Costs         </t>
  </si>
  <si>
    <t>GUARANTEED FINANCIAL SUPPORT</t>
  </si>
  <si>
    <t>These are financial resources that are positively guaranteed. I need to note whether they will be directly applied to my bill or if this is a cash resource that I will have access to for off campus items like rent, food, books, etc.</t>
  </si>
  <si>
    <t>Total Financial Support</t>
  </si>
  <si>
    <t>FINAL CALCULATION</t>
  </si>
  <si>
    <t>Total/Year Costs</t>
  </si>
  <si>
    <t xml:space="preserve">Possible resources: </t>
  </si>
  <si>
    <t>How Much Money I Need</t>
  </si>
  <si>
    <t>Actions:</t>
  </si>
  <si>
    <t>Automatic Merit Scholarship for one academic year</t>
  </si>
  <si>
    <t>Half disburses in fall and half disburses in spring directly into my CU Account at the beginning of the semester. Need to be enrolled full-time (12 credits) during fall and spring semesters and need to have 2.5+ GPA.</t>
  </si>
  <si>
    <t>Additional Financial Aid</t>
  </si>
  <si>
    <t>Possible resources: $ from parents, loan from Prodigy Finance</t>
  </si>
  <si>
    <t>Actions: Apply for additional scholarships through Scholarship Universe. Find jobs to apply to on Handshake. Create a budget.</t>
  </si>
  <si>
    <t>Step</t>
  </si>
  <si>
    <t>Things to Consider</t>
  </si>
  <si>
    <t>1.Determine Possible Funding Sources</t>
  </si>
  <si>
    <t>Self, Family, Government or Sponsoring Organization, Scholarship or Financial Aid, On campus employment</t>
  </si>
  <si>
    <t>2.Assess Your Financial Need/ Create a Budget</t>
  </si>
  <si>
    <t>Are you studying in person or online?
What is the currency conversion rate for your country?
Who will have the primary responsibility of payment?
During the past 12 months, how much income (before taxes or expenses) did your household take in from the following sources? How much was spent in taxes?
What additional sources of support do you have for educational expense?
Do you plan on borrowing funds through student loans?
Do you have emergency funds?</t>
  </si>
  <si>
    <t>3. Check Cost of Attendance (I-20 amount)</t>
  </si>
  <si>
    <t>Check cost per credit for your school or college
Determine how many credits you’ll need to graduate
Review the Student Billing webpage for student fees
Check cost per credit for your school or college
Determine how many credits you’ll need to graduate
Review the Student Billing webpage for student fees
Understand cost of books, living, insurance, etc.</t>
  </si>
  <si>
    <t>4. Identify Additional Financial Support</t>
  </si>
  <si>
    <t>Scholarships (Internal &amp; External) - Make sure you understand the eligibility requirements to apply and to keep the award as you continue through your program. 
On-Campus employment - What is minimum wage for that state?
Loans - Make sure you understand terms &amp; whether you need a U.S. co-signer. Check interest rates and calculate that cost. Understand that the loan provider may change the amount of the loan.
Payment Plans - Check your options on the student billing website.</t>
  </si>
  <si>
    <t>5. Create a Plan for Payment (and a backup plan)</t>
  </si>
  <si>
    <t>Identify resources and guidance for managing your finances for school. (i.e. Student Billing &amp; Scholarship offices)
Develop healthy financial habits – record due dates for payments, eligibility criteria for scholarships.
Make a plan to secure the additional funds that you need for your education.</t>
  </si>
  <si>
    <t>6.Review and Revise When Needed</t>
  </si>
  <si>
    <t>Develop a contingency plan for additional resources. 
Make calendar invites to revisit your plan. 
Identify creative ways to make your money go further. (student discounts, packing meals for days on campus, etc.)</t>
  </si>
  <si>
    <t>Webpage</t>
  </si>
  <si>
    <t>Information you'll find</t>
  </si>
  <si>
    <t xml:space="preserve">Email </t>
  </si>
  <si>
    <t>Link</t>
  </si>
  <si>
    <t>Undergraduate (Bachelor) Costs &amp; Financial Aid</t>
  </si>
  <si>
    <t>Estimated Cost of Attendance (I-20), International Undergraduate Scholarship Information</t>
  </si>
  <si>
    <t>intladmissions@ucdenver.edu</t>
  </si>
  <si>
    <t>https://www.ucdenver.edu/international-admissions/costs-financial-aid/undergraduate</t>
  </si>
  <si>
    <t>Student Finances</t>
  </si>
  <si>
    <t>Billing &amp; Payments, payment plans, billing schedule, fees</t>
  </si>
  <si>
    <t>Bursar@ucdenver.edu</t>
  </si>
  <si>
    <t>https://www.ucdenver.edu/student-finances/billing-payments</t>
  </si>
  <si>
    <t>Scholarship Universe</t>
  </si>
  <si>
    <t>Scholarships database for external scholarships students can apply for</t>
  </si>
  <si>
    <t>https://ucdenver.scholarshipuniverse.com/</t>
  </si>
  <si>
    <t>Financial Aid and Scholarships Office (FASO)</t>
  </si>
  <si>
    <t>Contact if there's an issue with your scholarship disbursement</t>
  </si>
  <si>
    <t>financial aid@ucdenver.edu</t>
  </si>
  <si>
    <t>https://www.ucdenver.edu/tuition-cost/financial-aid/financial-aid-scholarships-office</t>
  </si>
  <si>
    <t>Internationalstudent.com</t>
  </si>
  <si>
    <t>Scholarship options</t>
  </si>
  <si>
    <t>https://www.internationalstudent.com/scholarships/</t>
  </si>
  <si>
    <t>https://educationusa.state.gov/find-financial-aid</t>
  </si>
  <si>
    <t>University Honors and Leadership</t>
  </si>
  <si>
    <t xml:space="preserve">Honors Scholars Program (HSP) and the University Honors and Leadership (UHL) Program </t>
  </si>
  <si>
    <t>uhl@ucdenver.edu</t>
  </si>
  <si>
    <t>https://www.ucdenver.edu/honors</t>
  </si>
  <si>
    <t>Handshake On Campus Employment Website</t>
  </si>
  <si>
    <t>Jobs that you can appply for on campus once you are admitted to CU Denver.</t>
  </si>
  <si>
    <t>CareerCenter@ucdenver.edu</t>
  </si>
  <si>
    <t>https://ucdenver.joinhandshake.com/login</t>
  </si>
  <si>
    <t>CU Denver Career Center</t>
  </si>
  <si>
    <t>Career prep, major exploration, networking, resume tips</t>
  </si>
  <si>
    <t>https://www.ucdenver.edu/lynxconnect/career-center</t>
  </si>
  <si>
    <t>International Student &amp; Scholar Services</t>
  </si>
  <si>
    <t xml:space="preserve">Employment guidelines for international students, enrollment requirements for immigration, etc. </t>
  </si>
  <si>
    <t>isss@ucdenver.edu</t>
  </si>
  <si>
    <t>https://www.ucdenver.edu/academics/InternationalPrograms/OIA/isss/students/current/regulations_procedures/employment/Pages/default.aspx</t>
  </si>
  <si>
    <t>Max Hours Intl Students can Work per Week</t>
  </si>
  <si>
    <t>Estimated minimum weekly paycheck after tax</t>
  </si>
  <si>
    <t xml:space="preserve">Estimated number of weeks per year at this pay </t>
  </si>
  <si>
    <t>During the Fall &amp; Spring Semester</t>
  </si>
  <si>
    <t>Breaks (Winter, Spring Summer)</t>
  </si>
  <si>
    <t>Hourly salary</t>
  </si>
  <si>
    <t>Estimated minimum weekly paycheck before tax</t>
  </si>
  <si>
    <t>Colorado income tax</t>
  </si>
  <si>
    <t>Colorado Minimum Wage: $17.23</t>
  </si>
  <si>
    <t>Colorado Income Tax Amount: 4.63%</t>
  </si>
  <si>
    <t>Pay per year after taxes</t>
  </si>
  <si>
    <t xml:space="preserve">*Please note that CU Denver does NOT guarantee employment for any student. </t>
  </si>
  <si>
    <t>Currency Calculator</t>
  </si>
  <si>
    <t>https://www.calculator.net/currency-calculator.html</t>
  </si>
  <si>
    <t>Determine the exchange rate for your currency in U.S. dollars. This changes daily.</t>
  </si>
  <si>
    <t>Loan Amount</t>
  </si>
  <si>
    <t>Loan term in years</t>
  </si>
  <si>
    <t>Lone term in months</t>
  </si>
  <si>
    <t>Loan amount</t>
  </si>
  <si>
    <t>Interest Rate Per Year</t>
  </si>
  <si>
    <t>Total Principal Paid</t>
  </si>
  <si>
    <t>Total Interest Paid</t>
  </si>
  <si>
    <t>Monthly payments</t>
  </si>
  <si>
    <t>When Monthly Payments Start</t>
  </si>
  <si>
    <t>30 days after graduation</t>
  </si>
  <si>
    <t>Total Overall Cost of Loan + Interest</t>
  </si>
  <si>
    <t>1. Make sure your contact information is consistently updated with your loan provider.</t>
  </si>
  <si>
    <t>3. Check the amortization schedule.</t>
  </si>
  <si>
    <t>4. If possible, try paying your loan back quicker.</t>
  </si>
  <si>
    <t>2. Make sure you understand the terms of repayment and date you need to begin repayment. Mark you calendar with billing due dates.</t>
  </si>
  <si>
    <t>5. Make sure you're on the best repayment plan for you.</t>
  </si>
  <si>
    <t>6. Beware of choosing loans with high interest rates.</t>
  </si>
  <si>
    <t>7. Find out about impacts of suspending payment and learn how to avoid loan default.</t>
  </si>
  <si>
    <t>TIPS</t>
  </si>
  <si>
    <t>8. Understand what happens if you don't repay your loan.</t>
  </si>
  <si>
    <t>ENTER YOUR LOAN INFORMATION HERE</t>
  </si>
  <si>
    <t>Netflix</t>
  </si>
  <si>
    <t>Spotify</t>
  </si>
  <si>
    <t>HBO</t>
  </si>
  <si>
    <t>Ski pass</t>
  </si>
  <si>
    <t>Rent</t>
  </si>
  <si>
    <t>Internet</t>
  </si>
  <si>
    <t>9,56.74</t>
  </si>
  <si>
    <t>Dental</t>
  </si>
  <si>
    <t>Haircut</t>
  </si>
  <si>
    <t>EducationUSA Scholarhips</t>
  </si>
  <si>
    <t>THIS IS AN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</si>
</sst>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44" formatCode="_(&quot;$&quot;* #,##0.00_);_(&quot;$&quot;* \(#,##0.00\);_(&quot;$&quot;* &quot;-&quot;??_);_(@_)"/>
    <numFmt numFmtId="164" formatCode="&quot;$&quot;#,##0.00"/>
    <numFmt numFmtId="165" formatCode="[&lt;=9999999]###\-####;\(###\)\ ###\-####"/>
  </numFmts>
  <fonts count="47" x14ac:knownFonts="1">
    <font>
      <sz val="10"/>
      <color theme="1" tint="0.24994659260841701"/>
      <name val="Calibri"/>
      <family val="2"/>
      <scheme val="minor"/>
    </font>
    <font>
      <sz val="11"/>
      <color theme="1"/>
      <name val="Calibri"/>
      <family val="2"/>
      <scheme val="minor"/>
    </font>
    <font>
      <sz val="10"/>
      <color theme="1" tint="0.24994659260841701"/>
      <name val="Calibri"/>
      <family val="2"/>
      <scheme val="major"/>
    </font>
    <font>
      <b/>
      <sz val="10"/>
      <color theme="1" tint="0.24994659260841701"/>
      <name val="Calibri"/>
      <family val="2"/>
      <scheme val="major"/>
    </font>
    <font>
      <sz val="22"/>
      <color theme="3" tint="0.24994659260841701"/>
      <name val="Calibri"/>
      <family val="2"/>
      <scheme val="major"/>
    </font>
    <font>
      <sz val="11"/>
      <color theme="0"/>
      <name val="Calibri"/>
      <family val="2"/>
      <scheme val="minor"/>
    </font>
    <font>
      <sz val="10"/>
      <color theme="0"/>
      <name val="Calibri"/>
      <family val="2"/>
      <scheme val="minor"/>
    </font>
    <font>
      <sz val="11"/>
      <color theme="4" tint="-0.499984740745262"/>
      <name val="Calibri"/>
      <family val="2"/>
      <scheme val="minor"/>
    </font>
    <font>
      <sz val="12"/>
      <color theme="1" tint="0.24994659260841701"/>
      <name val="Calibri"/>
      <family val="2"/>
      <scheme val="minor"/>
    </font>
    <font>
      <b/>
      <sz val="14"/>
      <color theme="1" tint="0.34998626667073579"/>
      <name val="Calibri"/>
      <family val="2"/>
      <scheme val="minor"/>
    </font>
    <font>
      <b/>
      <sz val="14"/>
      <color theme="0"/>
      <name val="Calibri"/>
      <family val="2"/>
      <scheme val="minor"/>
    </font>
    <font>
      <sz val="12"/>
      <color theme="1" tint="0.34998626667073579"/>
      <name val="Calibri"/>
      <family val="2"/>
      <scheme val="minor"/>
    </font>
    <font>
      <b/>
      <sz val="12"/>
      <color theme="1" tint="0.34998626667073579"/>
      <name val="Calibri"/>
      <family val="2"/>
      <scheme val="minor"/>
    </font>
    <font>
      <sz val="12"/>
      <color theme="0"/>
      <name val="Calibri"/>
      <family val="2"/>
      <scheme val="minor"/>
    </font>
    <font>
      <b/>
      <sz val="12"/>
      <color theme="1" tint="0.24994659260841701"/>
      <name val="Calibri"/>
      <family val="2"/>
      <scheme val="minor"/>
    </font>
    <font>
      <b/>
      <sz val="20"/>
      <color theme="0"/>
      <name val="Calibri"/>
      <family val="2"/>
      <scheme val="minor"/>
    </font>
    <font>
      <b/>
      <sz val="14"/>
      <color theme="8"/>
      <name val="Calibri"/>
      <family val="2"/>
      <scheme val="minor"/>
    </font>
    <font>
      <sz val="14"/>
      <color theme="1" tint="0.24994659260841701"/>
      <name val="Calibri"/>
      <family val="2"/>
      <scheme val="minor"/>
    </font>
    <font>
      <sz val="12"/>
      <name val="Calibri"/>
      <family val="2"/>
      <scheme val="minor"/>
    </font>
    <font>
      <b/>
      <sz val="20"/>
      <color theme="8"/>
      <name val="Calibri"/>
      <family val="2"/>
      <scheme val="major"/>
    </font>
    <font>
      <sz val="10"/>
      <color theme="8"/>
      <name val="Calibri"/>
      <family val="2"/>
      <scheme val="major"/>
    </font>
    <font>
      <sz val="12"/>
      <color theme="1"/>
      <name val="Calibri"/>
      <family val="2"/>
      <scheme val="minor"/>
    </font>
    <font>
      <sz val="22"/>
      <color theme="3" tint="0.24994659260841701"/>
      <name val="Calibri"/>
      <family val="2"/>
      <scheme val="minor"/>
    </font>
    <font>
      <b/>
      <sz val="14"/>
      <color theme="1" tint="0.24994659260841701"/>
      <name val="Calibri"/>
      <family val="2"/>
      <scheme val="minor"/>
    </font>
    <font>
      <b/>
      <sz val="10"/>
      <color theme="1" tint="0.24994659260841701"/>
      <name val="Calibri"/>
      <family val="2"/>
      <scheme val="minor"/>
    </font>
    <font>
      <b/>
      <sz val="12"/>
      <name val="Calibri"/>
      <family val="2"/>
      <scheme val="minor"/>
    </font>
    <font>
      <b/>
      <sz val="20"/>
      <color theme="1" tint="0.34998626667073579"/>
      <name val="Calibri"/>
      <family val="2"/>
      <scheme val="major"/>
    </font>
    <font>
      <sz val="10"/>
      <color theme="0"/>
      <name val="Calibri"/>
      <family val="2"/>
      <scheme val="major"/>
    </font>
    <font>
      <sz val="12"/>
      <color theme="1" tint="0.24994659260841701"/>
      <name val="Calibri"/>
      <family val="2"/>
      <scheme val="major"/>
    </font>
    <font>
      <b/>
      <sz val="40"/>
      <color theme="4"/>
      <name val="Calibri"/>
      <family val="2"/>
      <scheme val="major"/>
    </font>
    <font>
      <b/>
      <sz val="20"/>
      <color theme="4"/>
      <name val="Calibri"/>
      <family val="2"/>
      <scheme val="major"/>
    </font>
    <font>
      <sz val="14"/>
      <color theme="4"/>
      <name val="Calibri"/>
      <family val="2"/>
      <scheme val="major"/>
    </font>
    <font>
      <b/>
      <sz val="14"/>
      <color theme="1"/>
      <name val="Calibri"/>
      <family val="2"/>
      <scheme val="minor"/>
    </font>
    <font>
      <sz val="14"/>
      <color theme="1"/>
      <name val="Calibri"/>
      <family val="2"/>
      <scheme val="minor"/>
    </font>
    <font>
      <sz val="10"/>
      <color theme="1" tint="0.2499465926084170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0"/>
      <color theme="10"/>
      <name val="Calibri"/>
      <family val="2"/>
      <scheme val="minor"/>
    </font>
    <font>
      <sz val="10"/>
      <color theme="1"/>
      <name val="Calibri"/>
      <family val="2"/>
      <scheme val="minor"/>
    </font>
    <font>
      <sz val="10"/>
      <color theme="1" tint="0.24994659260841701"/>
      <name val="Arial"/>
      <family val="2"/>
    </font>
    <font>
      <b/>
      <sz val="10"/>
      <color rgb="FF000000"/>
      <name val="Arial"/>
      <family val="2"/>
    </font>
    <font>
      <sz val="10"/>
      <color rgb="FF000000"/>
      <name val="Arial"/>
      <family val="2"/>
    </font>
    <font>
      <i/>
      <sz val="10"/>
      <color rgb="FF000000"/>
      <name val="Arial"/>
      <family val="2"/>
    </font>
    <font>
      <b/>
      <sz val="11"/>
      <color theme="1" tint="0.24994659260841701"/>
      <name val="Calibri"/>
      <family val="2"/>
      <scheme val="minor"/>
    </font>
    <font>
      <b/>
      <sz val="10"/>
      <color rgb="FF000000"/>
      <name val="Calibri"/>
      <family val="2"/>
      <scheme val="minor"/>
    </font>
    <font>
      <sz val="10"/>
      <color rgb="FF00000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theme="8" tint="0.3999450666829432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theme="9" tint="0.59999389629810485"/>
      </patternFill>
    </fill>
    <fill>
      <patternFill patternType="solid">
        <fgColor theme="9" tint="0.79998168889431442"/>
        <bgColor theme="9" tint="0.79998168889431442"/>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C000"/>
        <bgColor indexed="64"/>
      </patternFill>
    </fill>
  </fills>
  <borders count="20">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3743705557422"/>
      </bottom>
      <diagonal/>
    </border>
    <border>
      <left style="thin">
        <color theme="0" tint="-0.14996795556505021"/>
      </left>
      <right/>
      <top/>
      <bottom style="thin">
        <color theme="0" tint="-0.14993743705557422"/>
      </bottom>
      <diagonal/>
    </border>
    <border>
      <left/>
      <right style="thin">
        <color theme="0" tint="-0.499984740745262"/>
      </right>
      <top/>
      <bottom style="thin">
        <color theme="8"/>
      </bottom>
      <diagonal/>
    </border>
    <border>
      <left style="thin">
        <color theme="0" tint="-0.499984740745262"/>
      </left>
      <right/>
      <top/>
      <bottom style="thin">
        <color theme="8"/>
      </bottom>
      <diagonal/>
    </border>
    <border>
      <left/>
      <right style="thin">
        <color theme="0" tint="-0.14990691854609822"/>
      </right>
      <top style="thin">
        <color theme="0" tint="-0.14996795556505021"/>
      </top>
      <bottom style="thin">
        <color theme="0" tint="-0.14993743705557422"/>
      </bottom>
      <diagonal/>
    </border>
    <border>
      <left style="thin">
        <color theme="0" tint="-0.14990691854609822"/>
      </left>
      <right/>
      <top style="thin">
        <color theme="0" tint="-0.14996795556505021"/>
      </top>
      <bottom style="thin">
        <color theme="0" tint="-0.14993743705557422"/>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diagonal/>
    </border>
  </borders>
  <cellStyleXfs count="9">
    <xf numFmtId="0" fontId="0" fillId="0" borderId="0"/>
    <xf numFmtId="0" fontId="4" fillId="0" borderId="1" applyNumberFormat="0" applyFill="0" applyAlignment="0" applyProtection="0"/>
    <xf numFmtId="0" fontId="2" fillId="0" borderId="2" applyNumberFormat="0" applyFill="0" applyBorder="0" applyAlignment="0" applyProtection="0"/>
    <xf numFmtId="0" fontId="3" fillId="0" borderId="3" applyNumberFormat="0" applyFill="0" applyBorder="0" applyAlignment="0" applyProtection="0"/>
    <xf numFmtId="165" fontId="7" fillId="0" borderId="0" applyFont="0" applyFill="0" applyBorder="0" applyAlignment="0" applyProtection="0"/>
    <xf numFmtId="14" fontId="7" fillId="0" borderId="0" applyFont="0" applyFill="0" applyBorder="0" applyAlignment="0" applyProtection="0"/>
    <xf numFmtId="44" fontId="34" fillId="0" borderId="0" applyFont="0" applyFill="0" applyBorder="0" applyAlignment="0" applyProtection="0"/>
    <xf numFmtId="0" fontId="38" fillId="0" borderId="0" applyNumberFormat="0" applyFill="0" applyBorder="0" applyAlignment="0" applyProtection="0"/>
    <xf numFmtId="9" fontId="34" fillId="0" borderId="0" applyFont="0" applyFill="0" applyBorder="0" applyAlignment="0" applyProtection="0"/>
  </cellStyleXfs>
  <cellXfs count="158">
    <xf numFmtId="0" fontId="0" fillId="0" borderId="0" xfId="0"/>
    <xf numFmtId="0" fontId="1" fillId="0" borderId="0" xfId="0" applyFont="1"/>
    <xf numFmtId="0" fontId="2"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wrapText="1"/>
    </xf>
    <xf numFmtId="0" fontId="8" fillId="0" borderId="0" xfId="0" applyFont="1" applyAlignment="1">
      <alignment vertical="center" wrapText="1"/>
    </xf>
    <xf numFmtId="0" fontId="17" fillId="0" borderId="0" xfId="0" applyFont="1" applyAlignment="1">
      <alignment vertical="center" wrapText="1"/>
    </xf>
    <xf numFmtId="0" fontId="9" fillId="0" borderId="0" xfId="0" applyFont="1" applyAlignment="1">
      <alignment wrapText="1"/>
    </xf>
    <xf numFmtId="0" fontId="19" fillId="0" borderId="0" xfId="0" applyFont="1" applyAlignment="1">
      <alignment horizontal="left" vertical="center" indent="1"/>
    </xf>
    <xf numFmtId="0" fontId="20" fillId="0" borderId="0" xfId="0" applyFont="1" applyAlignment="1">
      <alignment horizontal="left" vertical="center" indent="1"/>
    </xf>
    <xf numFmtId="0" fontId="22" fillId="2" borderId="0" xfId="1" applyFont="1" applyFill="1" applyBorder="1"/>
    <xf numFmtId="0" fontId="0" fillId="0" borderId="0" xfId="2" applyFont="1" applyBorder="1" applyAlignment="1">
      <alignment vertical="center" wrapText="1"/>
    </xf>
    <xf numFmtId="0" fontId="11" fillId="2" borderId="8" xfId="2" applyFont="1" applyFill="1" applyBorder="1" applyAlignment="1">
      <alignment horizontal="left" vertical="center" indent="1"/>
    </xf>
    <xf numFmtId="8" fontId="11" fillId="2" borderId="9" xfId="0" applyNumberFormat="1" applyFont="1" applyFill="1" applyBorder="1" applyAlignment="1">
      <alignment horizontal="center" vertical="center"/>
    </xf>
    <xf numFmtId="0" fontId="0" fillId="0" borderId="0" xfId="2" applyFont="1" applyBorder="1" applyAlignment="1">
      <alignment vertical="center"/>
    </xf>
    <xf numFmtId="0" fontId="11" fillId="2" borderId="6" xfId="2" applyFont="1" applyFill="1" applyBorder="1" applyAlignment="1">
      <alignment horizontal="left" vertical="center" indent="1"/>
    </xf>
    <xf numFmtId="8" fontId="11" fillId="2" borderId="7" xfId="0" applyNumberFormat="1" applyFont="1" applyFill="1" applyBorder="1" applyAlignment="1">
      <alignment horizontal="center" vertical="center"/>
    </xf>
    <xf numFmtId="0" fontId="9" fillId="3" borderId="12" xfId="2" applyFont="1" applyFill="1" applyBorder="1" applyAlignment="1">
      <alignment horizontal="left" vertical="center" indent="1"/>
    </xf>
    <xf numFmtId="8" fontId="12" fillId="3" borderId="13" xfId="0" applyNumberFormat="1" applyFont="1" applyFill="1" applyBorder="1" applyAlignment="1">
      <alignment horizontal="center" vertical="center"/>
    </xf>
    <xf numFmtId="0" fontId="0" fillId="0" borderId="0" xfId="2" applyFont="1" applyBorder="1" applyAlignment="1">
      <alignment horizontal="left" vertical="center"/>
    </xf>
    <xf numFmtId="0" fontId="11" fillId="2" borderId="4" xfId="2" applyFont="1" applyFill="1" applyBorder="1" applyAlignment="1">
      <alignment horizontal="left" vertical="center" indent="1"/>
    </xf>
    <xf numFmtId="8" fontId="11" fillId="2" borderId="5" xfId="0" applyNumberFormat="1" applyFont="1" applyFill="1" applyBorder="1" applyAlignment="1">
      <alignment horizontal="center" vertical="center"/>
    </xf>
    <xf numFmtId="8" fontId="24" fillId="0" borderId="0" xfId="0" applyNumberFormat="1" applyFont="1" applyAlignment="1">
      <alignment vertical="center"/>
    </xf>
    <xf numFmtId="0" fontId="18" fillId="2" borderId="0" xfId="2" applyFont="1" applyFill="1" applyBorder="1" applyAlignment="1">
      <alignment vertical="center"/>
    </xf>
    <xf numFmtId="8" fontId="25" fillId="2" borderId="0" xfId="0" applyNumberFormat="1" applyFont="1" applyFill="1" applyAlignment="1">
      <alignment vertical="center"/>
    </xf>
    <xf numFmtId="0" fontId="0" fillId="0" borderId="0" xfId="0" applyAlignment="1">
      <alignment horizontal="center"/>
    </xf>
    <xf numFmtId="0" fontId="26" fillId="0" borderId="0" xfId="0" applyFont="1"/>
    <xf numFmtId="0" fontId="27" fillId="0" borderId="0" xfId="0" applyFont="1"/>
    <xf numFmtId="0" fontId="0" fillId="0" borderId="0" xfId="0" applyAlignment="1">
      <alignment vertical="center"/>
    </xf>
    <xf numFmtId="0" fontId="29" fillId="0" borderId="0" xfId="2" applyFont="1" applyFill="1" applyBorder="1" applyAlignment="1">
      <alignment horizontal="left" vertical="center" indent="11"/>
    </xf>
    <xf numFmtId="0" fontId="30" fillId="0" borderId="0" xfId="0" applyFont="1" applyAlignment="1">
      <alignment horizontal="left" vertical="center" indent="1"/>
    </xf>
    <xf numFmtId="0" fontId="30" fillId="2" borderId="0" xfId="2" applyFont="1" applyFill="1" applyBorder="1" applyAlignment="1">
      <alignment horizontal="left" vertical="center" indent="1"/>
    </xf>
    <xf numFmtId="0" fontId="13" fillId="0" borderId="0" xfId="0" applyFont="1" applyAlignment="1">
      <alignment horizontal="left" vertical="center" indent="1"/>
    </xf>
    <xf numFmtId="0" fontId="9" fillId="0" borderId="0" xfId="0" applyFont="1" applyAlignment="1">
      <alignment horizontal="center" vertical="center" wrapText="1"/>
    </xf>
    <xf numFmtId="0" fontId="9" fillId="0" borderId="0" xfId="0" applyFont="1" applyAlignment="1">
      <alignment horizontal="center" vertical="center"/>
    </xf>
    <xf numFmtId="0" fontId="10" fillId="2" borderId="0" xfId="0" applyFont="1" applyFill="1" applyAlignment="1">
      <alignment horizontal="left" vertical="center" indent="1"/>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11" fillId="0" borderId="0" xfId="0" applyFont="1" applyAlignment="1">
      <alignment horizontal="left" vertical="center" indent="1"/>
    </xf>
    <xf numFmtId="164" fontId="11" fillId="0" borderId="0" xfId="0" applyNumberFormat="1" applyFont="1" applyAlignment="1">
      <alignment horizontal="center" vertical="center"/>
    </xf>
    <xf numFmtId="0" fontId="11" fillId="2" borderId="0" xfId="0" applyFont="1" applyFill="1" applyAlignment="1">
      <alignment horizontal="left" vertical="center" indent="1"/>
    </xf>
    <xf numFmtId="164" fontId="11" fillId="2" borderId="0" xfId="0" applyNumberFormat="1" applyFont="1" applyFill="1" applyAlignment="1">
      <alignment horizontal="center" vertical="center"/>
    </xf>
    <xf numFmtId="0" fontId="9" fillId="3" borderId="0" xfId="0" applyFont="1" applyFill="1" applyAlignment="1">
      <alignment horizontal="left" vertical="center" indent="1"/>
    </xf>
    <xf numFmtId="164" fontId="21" fillId="3" borderId="0" xfId="0" applyNumberFormat="1" applyFont="1" applyFill="1" applyAlignment="1">
      <alignment horizontal="center" vertical="center"/>
    </xf>
    <xf numFmtId="164" fontId="12" fillId="3" borderId="0" xfId="0" applyNumberFormat="1" applyFont="1" applyFill="1" applyAlignment="1">
      <alignment horizontal="center" vertical="center"/>
    </xf>
    <xf numFmtId="0" fontId="9" fillId="0" borderId="0" xfId="0" applyFont="1" applyAlignment="1">
      <alignment horizontal="left" vertical="center" indent="1"/>
    </xf>
    <xf numFmtId="164" fontId="18" fillId="0" borderId="0" xfId="0" applyNumberFormat="1" applyFont="1" applyAlignment="1">
      <alignment horizontal="center" vertical="center"/>
    </xf>
    <xf numFmtId="0" fontId="8" fillId="0" borderId="0" xfId="0" applyFont="1" applyAlignment="1">
      <alignment horizontal="center"/>
    </xf>
    <xf numFmtId="0" fontId="16" fillId="2" borderId="0" xfId="0" applyFont="1" applyFill="1" applyAlignment="1">
      <alignment horizontal="left" vertical="center" indent="1"/>
    </xf>
    <xf numFmtId="164" fontId="8" fillId="2" borderId="0" xfId="0" applyNumberFormat="1" applyFont="1" applyFill="1" applyAlignment="1">
      <alignment horizontal="center" vertical="center"/>
    </xf>
    <xf numFmtId="0" fontId="28" fillId="0" borderId="0" xfId="0" applyFont="1"/>
    <xf numFmtId="0" fontId="10" fillId="2" borderId="0" xfId="0" applyFont="1" applyFill="1" applyAlignment="1">
      <alignment horizontal="center" vertical="center"/>
    </xf>
    <xf numFmtId="0" fontId="13" fillId="2" borderId="0" xfId="0" applyFont="1" applyFill="1" applyAlignment="1">
      <alignment horizontal="left" vertical="center" indent="1"/>
    </xf>
    <xf numFmtId="164" fontId="8" fillId="3" borderId="0" xfId="0" applyNumberFormat="1" applyFont="1" applyFill="1" applyAlignment="1">
      <alignment horizontal="center" vertical="center"/>
    </xf>
    <xf numFmtId="164" fontId="8" fillId="2" borderId="0" xfId="0" applyNumberFormat="1" applyFont="1" applyFill="1" applyAlignment="1">
      <alignment horizontal="left" vertical="center" indent="1"/>
    </xf>
    <xf numFmtId="0" fontId="16" fillId="2" borderId="0" xfId="0" applyFont="1" applyFill="1" applyAlignment="1">
      <alignment vertical="center"/>
    </xf>
    <xf numFmtId="164" fontId="8" fillId="2" borderId="0" xfId="0" applyNumberFormat="1" applyFont="1" applyFill="1" applyAlignment="1">
      <alignment vertical="center"/>
    </xf>
    <xf numFmtId="164" fontId="11" fillId="3" borderId="0" xfId="0" applyNumberFormat="1" applyFont="1" applyFill="1" applyAlignment="1">
      <alignment horizontal="center" vertical="center"/>
    </xf>
    <xf numFmtId="0" fontId="12" fillId="2" borderId="0" xfId="0" applyFont="1" applyFill="1" applyAlignment="1">
      <alignment horizontal="left" vertical="center" indent="1"/>
    </xf>
    <xf numFmtId="164" fontId="11" fillId="2" borderId="0" xfId="0" applyNumberFormat="1" applyFont="1" applyFill="1" applyAlignment="1">
      <alignment horizontal="left" vertical="center"/>
    </xf>
    <xf numFmtId="0" fontId="15" fillId="2" borderId="0" xfId="0" applyFont="1" applyFill="1" applyAlignment="1">
      <alignment horizontal="left" vertical="center" indent="1"/>
    </xf>
    <xf numFmtId="0" fontId="14" fillId="2" borderId="0" xfId="0" applyFont="1" applyFill="1" applyAlignment="1">
      <alignment horizontal="left" vertical="center" indent="1"/>
    </xf>
    <xf numFmtId="0" fontId="14" fillId="0" borderId="0" xfId="0" applyFont="1" applyAlignment="1">
      <alignment vertical="center"/>
    </xf>
    <xf numFmtId="164" fontId="8" fillId="0" borderId="0" xfId="0" applyNumberFormat="1" applyFont="1" applyAlignment="1">
      <alignment vertical="center"/>
    </xf>
    <xf numFmtId="0" fontId="10" fillId="2" borderId="0" xfId="0" applyFont="1" applyFill="1" applyAlignment="1">
      <alignment vertical="center"/>
    </xf>
    <xf numFmtId="164" fontId="9" fillId="3" borderId="0" xfId="0" applyNumberFormat="1" applyFont="1" applyFill="1" applyAlignment="1">
      <alignment horizontal="center" vertical="center"/>
    </xf>
    <xf numFmtId="164" fontId="16" fillId="2" borderId="0" xfId="0" applyNumberFormat="1" applyFont="1" applyFill="1" applyAlignment="1">
      <alignment vertical="center"/>
    </xf>
    <xf numFmtId="0" fontId="14" fillId="2" borderId="0" xfId="0" applyFont="1" applyFill="1" applyAlignment="1">
      <alignment vertical="center"/>
    </xf>
    <xf numFmtId="0" fontId="8" fillId="2" borderId="0" xfId="0" applyFont="1" applyFill="1" applyAlignment="1">
      <alignment horizontal="left" vertical="center" indent="1"/>
    </xf>
    <xf numFmtId="0" fontId="36" fillId="0" borderId="0" xfId="0" applyFont="1"/>
    <xf numFmtId="44" fontId="0" fillId="0" borderId="0" xfId="6" applyFont="1"/>
    <xf numFmtId="0" fontId="36" fillId="11" borderId="0" xfId="0" applyFont="1" applyFill="1"/>
    <xf numFmtId="44" fontId="36" fillId="11" borderId="0" xfId="6" applyFont="1" applyFill="1"/>
    <xf numFmtId="0" fontId="0" fillId="0" borderId="0" xfId="0" applyAlignment="1">
      <alignment wrapText="1"/>
    </xf>
    <xf numFmtId="0" fontId="36" fillId="9" borderId="0" xfId="0" applyFont="1" applyFill="1"/>
    <xf numFmtId="44" fontId="36" fillId="9" borderId="0" xfId="6" applyFont="1" applyFill="1"/>
    <xf numFmtId="44" fontId="0" fillId="13" borderId="0" xfId="6" applyFont="1" applyFill="1" applyBorder="1"/>
    <xf numFmtId="0" fontId="35" fillId="0" borderId="0" xfId="0" applyFont="1"/>
    <xf numFmtId="0" fontId="38" fillId="0" borderId="0" xfId="7" applyAlignment="1">
      <alignment wrapText="1"/>
    </xf>
    <xf numFmtId="0" fontId="39" fillId="15" borderId="15" xfId="0" applyFont="1" applyFill="1" applyBorder="1"/>
    <xf numFmtId="0" fontId="39" fillId="14" borderId="15" xfId="0" applyFont="1" applyFill="1" applyBorder="1"/>
    <xf numFmtId="0" fontId="40" fillId="0" borderId="0" xfId="0" applyFont="1" applyAlignment="1">
      <alignment vertical="center" wrapText="1"/>
    </xf>
    <xf numFmtId="0" fontId="41" fillId="0" borderId="0" xfId="0" applyFont="1" applyAlignment="1">
      <alignment vertical="center" wrapText="1"/>
    </xf>
    <xf numFmtId="0" fontId="24" fillId="16" borderId="0" xfId="0" applyFont="1" applyFill="1"/>
    <xf numFmtId="0" fontId="24" fillId="17" borderId="0" xfId="0" applyFont="1" applyFill="1"/>
    <xf numFmtId="44" fontId="42" fillId="0" borderId="0" xfId="6" applyFont="1" applyBorder="1" applyAlignment="1">
      <alignment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0" fontId="24" fillId="16" borderId="0" xfId="0" applyFont="1" applyFill="1" applyAlignment="1">
      <alignment horizontal="center"/>
    </xf>
    <xf numFmtId="0" fontId="40" fillId="0" borderId="0" xfId="0" applyFont="1" applyAlignment="1">
      <alignment horizontal="center" vertical="center" wrapText="1"/>
    </xf>
    <xf numFmtId="0" fontId="24" fillId="17" borderId="0" xfId="0" applyFont="1" applyFill="1" applyAlignment="1">
      <alignment horizontal="center"/>
    </xf>
    <xf numFmtId="9" fontId="42" fillId="0" borderId="0" xfId="8" applyFont="1" applyBorder="1" applyAlignment="1">
      <alignment horizontal="center" vertical="center" wrapText="1"/>
    </xf>
    <xf numFmtId="0" fontId="39" fillId="15" borderId="15" xfId="0" applyFont="1" applyFill="1" applyBorder="1" applyAlignment="1">
      <alignment wrapText="1"/>
    </xf>
    <xf numFmtId="0" fontId="39" fillId="14" borderId="15" xfId="0" applyFont="1" applyFill="1" applyBorder="1" applyAlignment="1">
      <alignment wrapText="1"/>
    </xf>
    <xf numFmtId="0" fontId="38" fillId="15" borderId="15" xfId="0" applyFont="1" applyFill="1" applyBorder="1"/>
    <xf numFmtId="0" fontId="24" fillId="16" borderId="0" xfId="0" applyFont="1" applyFill="1" applyAlignment="1">
      <alignment wrapText="1"/>
    </xf>
    <xf numFmtId="0" fontId="36" fillId="15" borderId="14" xfId="0" applyFont="1" applyFill="1" applyBorder="1" applyAlignment="1">
      <alignment wrapText="1"/>
    </xf>
    <xf numFmtId="0" fontId="36" fillId="14" borderId="14" xfId="0" applyFont="1" applyFill="1" applyBorder="1" applyAlignment="1">
      <alignment wrapText="1"/>
    </xf>
    <xf numFmtId="0" fontId="36" fillId="0" borderId="16" xfId="0" applyFont="1" applyBorder="1" applyAlignment="1">
      <alignment wrapText="1"/>
    </xf>
    <xf numFmtId="0" fontId="39" fillId="0" borderId="17" xfId="0" applyFont="1" applyBorder="1" applyAlignment="1">
      <alignment wrapText="1"/>
    </xf>
    <xf numFmtId="0" fontId="39" fillId="0" borderId="17" xfId="0" applyFont="1" applyBorder="1"/>
    <xf numFmtId="0" fontId="39" fillId="0" borderId="18" xfId="0" applyFont="1" applyBorder="1"/>
    <xf numFmtId="0" fontId="43" fillId="0" borderId="0" xfId="0" applyFont="1" applyAlignment="1">
      <alignment vertical="center"/>
    </xf>
    <xf numFmtId="0" fontId="44" fillId="0" borderId="0" xfId="0" applyFont="1"/>
    <xf numFmtId="44" fontId="0" fillId="0" borderId="0" xfId="6" applyFont="1" applyAlignment="1">
      <alignment horizontal="center"/>
    </xf>
    <xf numFmtId="9" fontId="0" fillId="0" borderId="0" xfId="8" applyFont="1"/>
    <xf numFmtId="44" fontId="0" fillId="0" borderId="0" xfId="0" applyNumberFormat="1" applyAlignment="1">
      <alignment horizontal="center"/>
    </xf>
    <xf numFmtId="0" fontId="45" fillId="0" borderId="0" xfId="0" applyFont="1" applyAlignment="1">
      <alignment horizontal="center" vertical="center" wrapText="1"/>
    </xf>
    <xf numFmtId="0" fontId="45" fillId="0" borderId="0" xfId="0" applyFont="1" applyAlignment="1">
      <alignment vertical="center" wrapText="1"/>
    </xf>
    <xf numFmtId="44" fontId="46" fillId="0" borderId="0" xfId="6" applyFont="1" applyBorder="1" applyAlignment="1">
      <alignment horizontal="center" vertical="center" wrapText="1"/>
    </xf>
    <xf numFmtId="44" fontId="46" fillId="0" borderId="0" xfId="6" applyFont="1" applyBorder="1" applyAlignment="1">
      <alignment vertical="center" wrapText="1"/>
    </xf>
    <xf numFmtId="9" fontId="46" fillId="0" borderId="0" xfId="8" applyFont="1" applyBorder="1" applyAlignment="1">
      <alignment vertical="center" wrapText="1"/>
    </xf>
    <xf numFmtId="0" fontId="46" fillId="0" borderId="0" xfId="0" applyFont="1" applyAlignment="1">
      <alignment horizontal="center" vertical="center" wrapText="1"/>
    </xf>
    <xf numFmtId="9" fontId="46" fillId="0" borderId="0" xfId="8"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wrapText="1"/>
    </xf>
    <xf numFmtId="8" fontId="46" fillId="0" borderId="0" xfId="6" applyNumberFormat="1" applyFont="1" applyBorder="1" applyAlignment="1">
      <alignment vertical="center" wrapText="1"/>
    </xf>
    <xf numFmtId="0" fontId="24" fillId="0" borderId="0" xfId="0" applyFont="1"/>
    <xf numFmtId="0" fontId="24" fillId="18" borderId="0" xfId="0" applyFont="1" applyFill="1" applyAlignment="1">
      <alignment horizontal="left"/>
    </xf>
    <xf numFmtId="0" fontId="24" fillId="18" borderId="0" xfId="0" applyFont="1" applyFill="1"/>
    <xf numFmtId="0" fontId="11" fillId="0" borderId="0" xfId="0" applyFont="1"/>
    <xf numFmtId="0" fontId="0" fillId="0" borderId="0" xfId="0" applyAlignment="1">
      <alignment horizontal="left"/>
    </xf>
    <xf numFmtId="0" fontId="36" fillId="12" borderId="0" xfId="0" applyFont="1" applyFill="1" applyAlignment="1">
      <alignment horizontal="center"/>
    </xf>
    <xf numFmtId="0" fontId="0" fillId="0" borderId="0" xfId="0" applyAlignment="1">
      <alignment horizontal="left"/>
    </xf>
    <xf numFmtId="0" fontId="36" fillId="10" borderId="0" xfId="0" applyFont="1" applyFill="1" applyAlignment="1">
      <alignment horizontal="center"/>
    </xf>
    <xf numFmtId="0" fontId="37" fillId="10" borderId="0" xfId="0" applyFont="1" applyFill="1" applyAlignment="1">
      <alignment horizontal="center" wrapText="1"/>
    </xf>
    <xf numFmtId="0" fontId="36" fillId="9" borderId="0" xfId="0" applyFont="1" applyFill="1" applyAlignment="1">
      <alignment horizontal="center"/>
    </xf>
    <xf numFmtId="0" fontId="37" fillId="9" borderId="0" xfId="0" applyFont="1" applyFill="1" applyAlignment="1">
      <alignment horizontal="center" wrapText="1"/>
    </xf>
    <xf numFmtId="0" fontId="39" fillId="15" borderId="19" xfId="0" applyFont="1" applyFill="1" applyBorder="1" applyAlignment="1">
      <alignment horizontal="center"/>
    </xf>
    <xf numFmtId="0" fontId="39" fillId="15" borderId="0" xfId="0" applyFont="1" applyFill="1" applyAlignment="1">
      <alignment horizontal="center"/>
    </xf>
    <xf numFmtId="0" fontId="39" fillId="14" borderId="19" xfId="0" applyFont="1" applyFill="1" applyBorder="1" applyAlignment="1">
      <alignment horizontal="center"/>
    </xf>
    <xf numFmtId="0" fontId="39" fillId="14" borderId="0" xfId="0" applyFont="1" applyFill="1" applyAlignment="1">
      <alignment horizontal="center"/>
    </xf>
    <xf numFmtId="0" fontId="29" fillId="0" borderId="0" xfId="0" applyFont="1" applyAlignment="1">
      <alignment horizontal="left" vertical="center" indent="11"/>
    </xf>
    <xf numFmtId="0" fontId="8" fillId="0" borderId="0" xfId="0" applyFont="1" applyAlignment="1">
      <alignment horizontal="center"/>
    </xf>
    <xf numFmtId="0" fontId="23" fillId="6" borderId="0" xfId="2" applyFont="1" applyFill="1" applyBorder="1" applyAlignment="1">
      <alignment horizontal="left" vertical="center" wrapText="1" indent="1"/>
    </xf>
    <xf numFmtId="0" fontId="32" fillId="7" borderId="0" xfId="2" applyFont="1" applyFill="1" applyBorder="1" applyAlignment="1">
      <alignment horizontal="left" vertical="center" wrapText="1" indent="1"/>
    </xf>
    <xf numFmtId="0" fontId="23" fillId="8" borderId="0" xfId="2" applyFont="1" applyFill="1" applyBorder="1" applyAlignment="1">
      <alignment horizontal="left" vertical="center" wrapText="1" indent="1"/>
    </xf>
    <xf numFmtId="0" fontId="23" fillId="9" borderId="0" xfId="2" applyFont="1" applyFill="1" applyBorder="1" applyAlignment="1">
      <alignment horizontal="left" vertical="center" wrapText="1" indent="1"/>
    </xf>
    <xf numFmtId="0" fontId="30" fillId="2" borderId="10" xfId="3" applyFont="1" applyFill="1" applyBorder="1" applyAlignment="1">
      <alignment horizontal="left" vertical="center" indent="1"/>
    </xf>
    <xf numFmtId="0" fontId="31" fillId="2" borderId="11" xfId="3" applyFont="1" applyFill="1" applyBorder="1" applyAlignment="1">
      <alignment horizontal="left" vertical="center" indent="1"/>
    </xf>
    <xf numFmtId="0" fontId="19" fillId="2" borderId="11" xfId="3" applyFont="1" applyFill="1" applyBorder="1" applyAlignment="1">
      <alignment horizontal="left" vertical="center" indent="1"/>
    </xf>
    <xf numFmtId="8" fontId="33" fillId="7" borderId="0" xfId="0" applyNumberFormat="1" applyFont="1" applyFill="1" applyAlignment="1">
      <alignment horizontal="center" vertical="center"/>
    </xf>
    <xf numFmtId="8" fontId="17" fillId="8" borderId="0" xfId="0" applyNumberFormat="1" applyFont="1" applyFill="1" applyAlignment="1">
      <alignment horizontal="center" vertical="center"/>
    </xf>
    <xf numFmtId="8" fontId="9" fillId="9" borderId="0" xfId="0" applyNumberFormat="1" applyFont="1" applyFill="1" applyAlignment="1">
      <alignment horizontal="center" vertical="center"/>
    </xf>
    <xf numFmtId="0" fontId="30" fillId="2" borderId="0" xfId="0" applyFont="1" applyFill="1" applyAlignment="1">
      <alignment horizontal="left" vertical="center" indent="1"/>
    </xf>
    <xf numFmtId="0" fontId="19" fillId="2" borderId="0" xfId="0" applyFont="1" applyFill="1" applyAlignment="1">
      <alignment horizontal="left" vertical="center" indent="1"/>
    </xf>
    <xf numFmtId="0" fontId="30" fillId="0" borderId="0" xfId="0" applyFont="1" applyAlignment="1">
      <alignment horizontal="left" vertical="center" indent="1"/>
    </xf>
    <xf numFmtId="0" fontId="19" fillId="0" borderId="0" xfId="0" applyFont="1" applyAlignment="1">
      <alignment horizontal="left" vertical="center" indent="1"/>
    </xf>
    <xf numFmtId="0" fontId="23" fillId="4" borderId="0" xfId="2" applyFont="1" applyFill="1" applyBorder="1" applyAlignment="1">
      <alignment horizontal="left" vertical="center" wrapText="1" indent="1"/>
    </xf>
    <xf numFmtId="8" fontId="9" fillId="4" borderId="0" xfId="0" applyNumberFormat="1" applyFont="1" applyFill="1" applyAlignment="1">
      <alignment horizontal="center" vertical="center"/>
    </xf>
    <xf numFmtId="8" fontId="17" fillId="6" borderId="0" xfId="0" applyNumberFormat="1" applyFont="1" applyFill="1" applyAlignment="1">
      <alignment horizontal="center" vertical="center"/>
    </xf>
    <xf numFmtId="8" fontId="17" fillId="5" borderId="0" xfId="0" applyNumberFormat="1" applyFont="1" applyFill="1" applyAlignment="1">
      <alignment horizontal="center" vertical="center"/>
    </xf>
    <xf numFmtId="0" fontId="23" fillId="5" borderId="0" xfId="2" applyFont="1" applyFill="1" applyBorder="1" applyAlignment="1">
      <alignment horizontal="left" vertical="center" wrapText="1" indent="1"/>
    </xf>
    <xf numFmtId="0" fontId="30" fillId="2" borderId="0" xfId="0" applyFont="1" applyFill="1" applyAlignment="1">
      <alignment vertical="center"/>
    </xf>
    <xf numFmtId="0" fontId="19" fillId="2" borderId="0" xfId="0" applyFont="1" applyFill="1" applyAlignment="1">
      <alignment vertical="center"/>
    </xf>
    <xf numFmtId="0" fontId="24" fillId="19" borderId="0" xfId="0" applyFont="1" applyFill="1" applyAlignment="1">
      <alignment horizontal="left"/>
    </xf>
  </cellXfs>
  <cellStyles count="9">
    <cellStyle name="Currency" xfId="6" builtinId="4"/>
    <cellStyle name="Date" xfId="5" xr:uid="{FE33F3B2-B201-45AD-A81E-81BCB12ED9D2}"/>
    <cellStyle name="Heading 1" xfId="1" builtinId="16" customBuiltin="1"/>
    <cellStyle name="Heading 2" xfId="2" builtinId="17" customBuiltin="1"/>
    <cellStyle name="Heading 3" xfId="3" builtinId="18" customBuiltin="1"/>
    <cellStyle name="Hyperlink" xfId="7" builtinId="8"/>
    <cellStyle name="Normal" xfId="0" builtinId="0" customBuiltin="1"/>
    <cellStyle name="Percent" xfId="8" builtinId="5"/>
    <cellStyle name="Phone" xfId="4" xr:uid="{70E46558-98AC-446F-861A-54F270CBD905}"/>
  </cellStyles>
  <dxfs count="177">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top style="thin">
          <color theme="0" tint="-0.14993743705557422"/>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dxf>
    <dxf>
      <font>
        <b val="0"/>
        <i val="0"/>
        <strike val="0"/>
        <outline val="0"/>
        <shadow val="0"/>
        <u val="none"/>
        <vertAlign val="baseline"/>
        <sz val="12"/>
        <color theme="1" tint="0.34998626667073579"/>
        <name val="Calibri"/>
        <scheme val="minor"/>
      </font>
      <fill>
        <patternFill patternType="solid">
          <fgColor indexed="64"/>
          <bgColor theme="0"/>
        </patternFill>
      </fill>
    </dxf>
    <dxf>
      <border>
        <bottom style="thin">
          <color theme="0" tint="-0.14996795556505021"/>
        </bottom>
      </border>
    </dxf>
    <dxf>
      <font>
        <b val="0"/>
        <i val="0"/>
        <strike val="0"/>
        <condense val="0"/>
        <extend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border diagonalUp="0" diagonalDown="0" outline="0">
        <left style="thin">
          <color theme="0" tint="-0.14996795556505021"/>
        </left>
        <right style="thin">
          <color theme="0" tint="-0.14996795556505021"/>
        </right>
        <top/>
        <bottom/>
      </border>
    </dxf>
    <dxf>
      <font>
        <b val="0"/>
        <i val="0"/>
        <strike val="0"/>
        <outline val="0"/>
        <shadow val="0"/>
        <u val="none"/>
        <vertAlign val="baseline"/>
        <sz val="12"/>
        <color theme="1" tint="0.34998626667073579"/>
        <name val="Calibri"/>
        <scheme val="minor"/>
      </font>
      <fill>
        <patternFill patternType="solid">
          <fgColor indexed="64"/>
          <bgColor theme="0"/>
        </patternFill>
      </fill>
    </dxf>
    <dxf>
      <border>
        <bottom style="thin">
          <color theme="0" tint="-0.14996795556505021"/>
        </bottom>
      </border>
    </dxf>
    <dxf>
      <font>
        <b val="0"/>
        <i val="0"/>
        <strike val="0"/>
        <condense val="0"/>
        <extend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top style="thin">
          <color theme="0" tint="-0.14996795556505021"/>
        </top>
      </border>
    </dxf>
    <dxf>
      <font>
        <b/>
        <i val="0"/>
        <strike val="0"/>
        <outline val="0"/>
        <shadow val="0"/>
        <u val="none"/>
        <vertAlign val="baseline"/>
        <sz val="14"/>
        <color theme="1" tint="0.34998626667073579"/>
        <name val="Calibri"/>
        <scheme val="minor"/>
      </font>
      <fill>
        <patternFill patternType="solid">
          <fgColor indexed="64"/>
          <bgColor theme="0" tint="-4.9989318521683403E-2"/>
        </patternFill>
      </fill>
      <border diagonalUp="0" diagonalDown="0" outline="0">
        <left style="thin">
          <color theme="0" tint="-0.14996795556505021"/>
        </left>
        <right style="thin">
          <color theme="0" tint="-0.14996795556505021"/>
        </right>
        <top/>
        <bottom/>
      </border>
    </dxf>
    <dxf>
      <font>
        <strike val="0"/>
        <outline val="0"/>
        <shadow val="0"/>
        <u val="none"/>
        <vertAlign val="baseline"/>
        <sz val="12"/>
        <color theme="1" tint="0.24994659260841701"/>
        <name val="Calibri"/>
        <scheme val="minor"/>
      </font>
      <fill>
        <patternFill patternType="solid">
          <fgColor indexed="64"/>
          <bgColor theme="0"/>
        </patternFill>
      </fill>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border diagonalUp="0" diagonalDown="0" outline="0">
        <left style="thin">
          <color theme="0" tint="-0.14996795556505021"/>
        </left>
        <right style="thin">
          <color theme="0" tint="-0.14996795556505021"/>
        </right>
        <top/>
        <bottom/>
      </border>
    </dxf>
    <dxf>
      <font>
        <b val="0"/>
        <i val="0"/>
        <strike val="0"/>
        <outline val="0"/>
        <shadow val="0"/>
        <u val="none"/>
        <vertAlign val="baseline"/>
        <sz val="12"/>
        <color theme="1" tint="0.34998626667073579"/>
        <name val="Calibri"/>
        <scheme val="minor"/>
      </font>
      <fill>
        <patternFill patternType="solid">
          <fgColor indexed="64"/>
          <bgColor theme="0"/>
        </patternFill>
      </fill>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dxf>
    <dxf>
      <border diagonalUp="0" diagonalDown="0">
        <left/>
        <right/>
        <top/>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dxf>
    <dxf>
      <font>
        <b val="0"/>
        <i val="0"/>
        <strike val="0"/>
        <outline val="0"/>
        <shadow val="0"/>
        <u val="none"/>
        <vertAlign val="baseline"/>
        <sz val="12"/>
        <color theme="1" tint="0.34998626667073579"/>
        <name val="Calibri"/>
        <scheme val="minor"/>
      </font>
      <fill>
        <patternFill>
          <fgColor indexed="64"/>
          <bgColor theme="0"/>
        </patternFill>
      </fill>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0.14990691854609822"/>
        </left>
        <right style="thin">
          <color theme="0" tint="-0.14990691854609822"/>
        </right>
        <top/>
        <bottom/>
      </border>
    </dxf>
    <dxf>
      <border diagonalUp="0" diagonalDown="0">
        <left/>
        <right/>
        <top/>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dxf>
    <dxf>
      <border diagonalUp="0" diagonalDown="0">
        <left/>
        <right/>
        <top/>
        <bottom/>
      </border>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sz val="12"/>
        <color theme="1" tint="0.24994659260841701"/>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sz val="12"/>
        <color theme="1" tint="0.24994659260841701"/>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strike val="0"/>
        <outline val="0"/>
        <shadow val="0"/>
        <u val="none"/>
        <vertAlign val="baseline"/>
        <sz val="12"/>
        <color theme="1" tint="0.24994659260841701"/>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dxf>
    <dxf>
      <font>
        <b/>
        <i val="0"/>
        <strike val="0"/>
        <condense val="0"/>
        <extend val="0"/>
        <outline val="0"/>
        <shadow val="0"/>
        <u val="none"/>
        <vertAlign val="baseline"/>
        <sz val="12"/>
        <color theme="1" tint="0.34998626667073579"/>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00"/>
      <fill>
        <patternFill patternType="solid">
          <fgColor indexed="64"/>
          <bgColor theme="0" tint="-4.9989318521683403E-2"/>
        </patternFill>
      </fill>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numFmt numFmtId="164" formatCode="&quot;$&quot;#,##0.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6795556505021"/>
        </left>
        <right style="thin">
          <color theme="0" tint="-0.14996795556505021"/>
        </right>
        <top/>
        <bottom/>
      </border>
    </dxf>
    <dxf>
      <border diagonalUp="0" diagonalDown="0">
        <left/>
        <right/>
        <top style="thin">
          <color theme="8"/>
        </top>
        <bottom/>
      </border>
    </dxf>
    <dxf>
      <font>
        <b val="0"/>
        <i val="0"/>
        <strike val="0"/>
        <outline val="0"/>
        <shadow val="0"/>
        <u val="none"/>
        <vertAlign val="baseline"/>
        <sz val="12"/>
        <color theme="1" tint="0.34998626667073579"/>
        <name val="Calibri"/>
        <scheme val="minor"/>
      </font>
      <alignment horizontal="left" vertical="center" textRotation="0" indent="1" justifyLastLine="0" shrinkToFit="0" readingOrder="0"/>
    </dxf>
    <dxf>
      <border>
        <bottom style="thin">
          <color theme="0" tint="-0.14996795556505021"/>
        </bottom>
      </border>
    </dxf>
    <dxf>
      <font>
        <b/>
        <i val="0"/>
        <strike val="0"/>
        <outline val="0"/>
        <shadow val="0"/>
        <u val="none"/>
        <vertAlign val="baseline"/>
        <sz val="14"/>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12"/>
        <color theme="1" tint="0.34998626667073579"/>
        <name val="Calibri"/>
        <family val="2"/>
        <scheme val="minor"/>
      </font>
      <numFmt numFmtId="164" formatCode="&quot;$&quot;#,##0.00"/>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fill>
        <patternFill patternType="none">
          <fgColor indexed="64"/>
          <bgColor auto="1"/>
        </patternFill>
      </fill>
    </dxf>
    <dxf>
      <font>
        <b val="0"/>
        <i val="0"/>
        <strike val="0"/>
        <condense val="0"/>
        <extend val="0"/>
        <outline val="0"/>
        <shadow val="0"/>
        <u val="none"/>
        <vertAlign val="baseline"/>
        <sz val="12"/>
        <color auto="1"/>
        <name val="Calibri"/>
        <family val="2"/>
        <scheme val="minor"/>
      </font>
      <numFmt numFmtId="164" formatCode="&quot;$&quot;#,##0.00"/>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fill>
        <patternFill patternType="none">
          <fgColor indexed="64"/>
          <bgColor auto="1"/>
        </patternFill>
      </fill>
    </dxf>
    <dxf>
      <font>
        <b val="0"/>
        <i val="0"/>
        <strike val="0"/>
        <condense val="0"/>
        <extend val="0"/>
        <outline val="0"/>
        <shadow val="0"/>
        <u val="none"/>
        <vertAlign val="baseline"/>
        <sz val="12"/>
        <color auto="1"/>
        <name val="Calibri"/>
        <family val="2"/>
        <scheme val="minor"/>
      </font>
      <numFmt numFmtId="164" formatCode="&quot;$&quot;#,##0.00"/>
      <alignment horizontal="center" vertical="center" textRotation="0" wrapText="0" indent="0" justifyLastLine="0" shrinkToFit="0" readingOrder="0"/>
    </dxf>
    <dxf>
      <font>
        <b val="0"/>
        <i val="0"/>
        <strike val="0"/>
        <outline val="0"/>
        <shadow val="0"/>
        <u val="none"/>
        <vertAlign val="baseline"/>
        <sz val="12"/>
        <color theme="1" tint="0.34998626667073579"/>
        <name val="Calibri"/>
        <scheme val="minor"/>
      </font>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alignment horizontal="left" vertical="center" textRotation="0" wrapText="0" indent="1" justifyLastLine="0" shrinkToFit="0" readingOrder="0"/>
    </dxf>
    <dxf>
      <font>
        <b val="0"/>
        <i val="0"/>
        <strike val="0"/>
        <outline val="0"/>
        <shadow val="0"/>
        <u val="none"/>
        <vertAlign val="baseline"/>
        <sz val="12"/>
        <color theme="1" tint="0.34998626667073579"/>
        <name val="Calibri"/>
        <scheme val="minor"/>
      </font>
      <fill>
        <patternFill patternType="none">
          <fgColor indexed="64"/>
          <bgColor auto="1"/>
        </patternFill>
      </fill>
    </dxf>
    <dxf>
      <border>
        <top style="thin">
          <color theme="0" tint="-0.14996795556505021"/>
        </top>
      </border>
    </dxf>
    <dxf>
      <font>
        <strike val="0"/>
        <outline val="0"/>
        <shadow val="0"/>
        <u val="none"/>
        <vertAlign val="baseline"/>
        <sz val="12"/>
        <color theme="1" tint="0.24994659260841701"/>
        <name val="Calibri"/>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0" tint="-0.14993743705557422"/>
        </left>
        <right style="thin">
          <color theme="0" tint="-0.14993743705557422"/>
        </right>
        <top/>
        <bottom/>
      </border>
    </dxf>
    <dxf>
      <border diagonalUp="0" diagonalDown="0">
        <left/>
        <right/>
        <top style="thin">
          <color theme="8"/>
        </top>
        <bottom style="thin">
          <color theme="0" tint="-0.14996795556505021"/>
        </bottom>
      </border>
    </dxf>
    <dxf>
      <font>
        <b val="0"/>
        <i val="0"/>
        <strike val="0"/>
        <outline val="0"/>
        <shadow val="0"/>
        <u val="none"/>
        <vertAlign val="baseline"/>
        <sz val="12"/>
        <color theme="1" tint="0.34998626667073579"/>
        <name val="Calibri"/>
        <scheme val="minor"/>
      </font>
      <fill>
        <patternFill patternType="none">
          <fgColor indexed="64"/>
          <bgColor auto="1"/>
        </patternFill>
      </fill>
      <alignment horizontal="left" vertical="center" textRotation="0" wrapText="0" indent="1" justifyLastLine="0" shrinkToFit="0" readingOrder="0"/>
    </dxf>
    <dxf>
      <border>
        <bottom style="thin">
          <color theme="0" tint="-0.14996795556505021"/>
        </bottom>
      </border>
    </dxf>
    <dxf>
      <font>
        <b val="0"/>
        <i val="0"/>
        <strike val="0"/>
        <outline val="0"/>
        <shadow val="0"/>
        <u val="none"/>
        <vertAlign val="baseline"/>
        <sz val="12"/>
        <color theme="1"/>
        <name val="Calibri"/>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dxf>
    <dxf>
      <alignment horizontal="general" vertical="bottom" textRotation="0" wrapText="1" indent="0" justifyLastLine="0" shrinkToFit="0" readingOrder="0"/>
    </dxf>
    <dxf>
      <font>
        <b/>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ont>
        <b/>
        <i val="0"/>
      </font>
      <fill>
        <patternFill>
          <bgColor theme="0" tint="-4.9989318521683403E-2"/>
        </patternFill>
      </fill>
      <border diagonalUp="0" diagonalDown="0">
        <left/>
        <right/>
        <top style="thin">
          <color theme="0" tint="-0.14996795556505021"/>
        </top>
        <bottom style="thin">
          <color theme="0" tint="-0.14996795556505021"/>
        </bottom>
        <vertical style="thin">
          <color theme="0" tint="-0.14996795556505021"/>
        </vertical>
        <horizontal style="thin">
          <color theme="0" tint="-0.14996795556505021"/>
        </horizontal>
      </border>
    </dxf>
    <dxf>
      <font>
        <color auto="1"/>
      </font>
      <fill>
        <patternFill patternType="none">
          <bgColor auto="1"/>
        </patternFill>
      </fill>
      <border diagonalUp="0" diagonalDown="0">
        <left/>
        <right/>
        <top style="thin">
          <color theme="8"/>
        </top>
        <bottom style="thin">
          <color theme="0" tint="-0.14996795556505021"/>
        </bottom>
        <vertical/>
        <horizontal/>
      </border>
    </dxf>
    <dxf>
      <font>
        <b val="0"/>
        <i val="0"/>
        <color auto="1"/>
      </font>
      <fill>
        <patternFill patternType="none">
          <bgColor auto="1"/>
        </patternFill>
      </fill>
      <border diagonalUp="0" diagonalDown="0">
        <left/>
        <right/>
        <top style="thin">
          <color theme="8"/>
        </top>
        <bottom style="thin">
          <color theme="0" tint="-0.14996795556505021"/>
        </bottom>
        <vertical style="thin">
          <color theme="0" tint="-0.14996795556505021"/>
        </vertical>
        <horizontal style="thin">
          <color theme="0" tint="-0.14996795556505021"/>
        </horizontal>
      </border>
    </dxf>
  </dxfs>
  <tableStyles count="2" defaultTableStyle="TableStyleMedium2" defaultPivotStyle="PivotStyleLight16">
    <tableStyle name="Address Book" pivot="0" count="3" xr9:uid="{00000000-0011-0000-FFFF-FFFF00000000}">
      <tableStyleElement type="wholeTable" dxfId="176"/>
      <tableStyleElement type="headerRow" dxfId="175"/>
      <tableStyleElement type="totalRow" dxfId="174"/>
    </tableStyle>
    <tableStyle name="Personal monthly budget" pivot="0" count="7" xr9:uid="{DF2684C2-C435-47FA-9646-E632C3AE8948}">
      <tableStyleElement type="wholeTable" dxfId="173"/>
      <tableStyleElement type="headerRow" dxfId="172"/>
      <tableStyleElement type="totalRow" dxfId="171"/>
      <tableStyleElement type="firstColumn" dxfId="170"/>
      <tableStyleElement type="lastColumn" dxfId="169"/>
      <tableStyleElement type="firstRowStripe" dxfId="168"/>
      <tableStyleElement type="firstColumnStripe" dxfId="16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254004</xdr:rowOff>
    </xdr:from>
    <xdr:to>
      <xdr:col>1</xdr:col>
      <xdr:colOff>685800</xdr:colOff>
      <xdr:row>1</xdr:row>
      <xdr:rowOff>939804</xdr:rowOff>
    </xdr:to>
    <xdr:pic>
      <xdr:nvPicPr>
        <xdr:cNvPr id="3" name="Graphic 2" descr="Money">
          <a:extLst>
            <a:ext uri="{FF2B5EF4-FFF2-40B4-BE49-F238E27FC236}">
              <a16:creationId xmlns:a16="http://schemas.microsoft.com/office/drawing/2014/main" id="{D4FC616A-5101-4F29-9ACA-5397EC757A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73188" y="508004"/>
          <a:ext cx="685800"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244940</xdr:rowOff>
    </xdr:from>
    <xdr:to>
      <xdr:col>1</xdr:col>
      <xdr:colOff>685800</xdr:colOff>
      <xdr:row>1</xdr:row>
      <xdr:rowOff>930740</xdr:rowOff>
    </xdr:to>
    <xdr:pic>
      <xdr:nvPicPr>
        <xdr:cNvPr id="4" name="Graphic 3" descr="Money">
          <a:extLst>
            <a:ext uri="{FF2B5EF4-FFF2-40B4-BE49-F238E27FC236}">
              <a16:creationId xmlns:a16="http://schemas.microsoft.com/office/drawing/2014/main" id="{132E34AD-9B34-4E07-A53A-B9135BAE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44929" y="367404"/>
          <a:ext cx="685800" cy="6858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81E7AD1-D6B6-416A-BDF6-F637D637DDA1}" name="Table1" displayName="Table1" ref="A1:B7" totalsRowShown="0" headerRowDxfId="166">
  <autoFilter ref="A1:B7" xr:uid="{681E7AD1-D6B6-416A-BDF6-F637D637DDA1}"/>
  <tableColumns count="2">
    <tableColumn id="1" xr3:uid="{E4C26587-458C-44C3-9370-9E7B8056F5F0}" name="Step"/>
    <tableColumn id="2" xr3:uid="{79C4364A-B89F-4442-813F-7CC752A0864A}" name="Things to Conside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Food" displayName="Food" ref="B48:E52" totalsRowCount="1" headerRowDxfId="65" dataDxfId="63" totalsRowDxfId="61" headerRowBorderDxfId="64" tableBorderDxfId="62" totalsRowBorderDxfId="60">
  <autoFilter ref="B48:E51" xr:uid="{00000000-0009-0000-0100-000008000000}">
    <filterColumn colId="0" hiddenButton="1"/>
    <filterColumn colId="1" hiddenButton="1"/>
    <filterColumn colId="2" hiddenButton="1"/>
    <filterColumn colId="3" hiddenButton="1"/>
  </autoFilter>
  <tableColumns count="4">
    <tableColumn id="1" xr3:uid="{00000000-0010-0000-0700-000001000000}" name="0" totalsRowLabel="Subtotal" dataDxfId="59" totalsRowDxfId="58"/>
    <tableColumn id="2" xr3:uid="{00000000-0010-0000-0700-000002000000}" name="Projected _x000a_cost" dataDxfId="57" totalsRowDxfId="56"/>
    <tableColumn id="3" xr3:uid="{00000000-0010-0000-0700-000003000000}" name="Actual _x000a_cost" dataDxfId="55" totalsRowDxfId="54"/>
    <tableColumn id="4" xr3:uid="{00000000-0010-0000-0700-000004000000}" name="Difference" totalsRowFunction="sum" dataDxfId="53" totalsRowDxfId="52">
      <calculatedColumnFormula>Food[[#This Row],[Projected 
cost]]-Food[[#This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Food Costs in this table. Difference is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Gifts" displayName="Gifts" ref="G55:J59" totalsRowCount="1" headerRowDxfId="51" dataDxfId="49" totalsRowDxfId="48" headerRowBorderDxfId="50" totalsRowBorderDxfId="47">
  <autoFilter ref="G55:J58" xr:uid="{00000000-0009-0000-0100-000009000000}">
    <filterColumn colId="0" hiddenButton="1"/>
    <filterColumn colId="1" hiddenButton="1"/>
    <filterColumn colId="2" hiddenButton="1"/>
    <filterColumn colId="3" hiddenButton="1"/>
  </autoFilter>
  <tableColumns count="4">
    <tableColumn id="1" xr3:uid="{00000000-0010-0000-0800-000001000000}" name="0" totalsRowLabel="Subtotal" dataDxfId="46" totalsRowDxfId="45"/>
    <tableColumn id="2" xr3:uid="{00000000-0010-0000-0800-000002000000}" name="Projected _x000a_cost" dataDxfId="44" totalsRowDxfId="43"/>
    <tableColumn id="3" xr3:uid="{00000000-0010-0000-0800-000003000000}" name="Actual _x000a_cost" dataDxfId="42" totalsRowDxfId="41"/>
    <tableColumn id="4" xr3:uid="{00000000-0010-0000-0800-000004000000}" name="Difference" totalsRowFunction="sum" dataDxfId="40" totalsRowDxfId="39">
      <calculatedColumnFormula>Gifts[[#This Row],[Projected 
cost]]-Gifts[[#This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Costs for Gifts and Donations in this table. Difference is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Pets" displayName="Pets" ref="B55:E61" totalsRowCount="1" headerRowDxfId="38" dataDxfId="36" totalsRowDxfId="35" headerRowBorderDxfId="37" totalsRowBorderDxfId="34">
  <autoFilter ref="B55:E60" xr:uid="{00000000-0009-0000-0100-00000A000000}">
    <filterColumn colId="0" hiddenButton="1"/>
    <filterColumn colId="1" hiddenButton="1"/>
    <filterColumn colId="2" hiddenButton="1"/>
    <filterColumn colId="3" hiddenButton="1"/>
  </autoFilter>
  <tableColumns count="4">
    <tableColumn id="1" xr3:uid="{00000000-0010-0000-0900-000001000000}" name="0" totalsRowLabel="Subtotal" dataDxfId="33" totalsRowDxfId="32"/>
    <tableColumn id="2" xr3:uid="{00000000-0010-0000-0900-000002000000}" name="Projected _x000a_cost" dataDxfId="31" totalsRowDxfId="30"/>
    <tableColumn id="3" xr3:uid="{00000000-0010-0000-0900-000003000000}" name="Actual _x000a_cost" dataDxfId="29" totalsRowDxfId="28"/>
    <tableColumn id="4" xr3:uid="{00000000-0010-0000-0900-000004000000}" name="Difference" totalsRowFunction="sum" dataDxfId="27" totalsRowDxfId="26">
      <calculatedColumnFormula>Pets[[#This Row],[Projected 
cost]]-Pets[[#This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Legal" displayName="Legal" ref="G64:J69" totalsRowCount="1" headerRowDxfId="25" dataDxfId="23" totalsRowDxfId="22" headerRowBorderDxfId="24" totalsRowBorderDxfId="21">
  <autoFilter ref="G64:J68" xr:uid="{00000000-0009-0000-0100-00000B000000}">
    <filterColumn colId="0" hiddenButton="1"/>
    <filterColumn colId="1" hiddenButton="1"/>
    <filterColumn colId="2" hiddenButton="1"/>
    <filterColumn colId="3" hiddenButton="1"/>
  </autoFilter>
  <tableColumns count="4">
    <tableColumn id="1" xr3:uid="{00000000-0010-0000-0A00-000001000000}" name="LEGAL" totalsRowLabel="Subtotal" dataDxfId="20" totalsRowDxfId="19"/>
    <tableColumn id="2" xr3:uid="{00000000-0010-0000-0A00-000002000000}" name="Projected _x000a_cost" dataDxfId="18" totalsRowDxfId="17"/>
    <tableColumn id="3" xr3:uid="{00000000-0010-0000-0A00-000003000000}" name="Actual _x000a_cost" dataDxfId="16" totalsRowDxfId="15"/>
    <tableColumn id="4" xr3:uid="{00000000-0010-0000-0A00-000004000000}" name="Difference" totalsRowFunction="sum" dataDxfId="14" totalsRowDxfId="13">
      <calculatedColumnFormula>Legal[[#This Row],[Projected 
cost]]-Legal[[#This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Legal Costs in this table. Difference is auto calculated"/>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ersonalCare" displayName="PersonalCare" ref="B64:E72" totalsRowCount="1" headerRowDxfId="12" dataDxfId="10" totalsRowDxfId="9" headerRowBorderDxfId="11" totalsRowBorderDxfId="8">
  <autoFilter ref="B64:E71" xr:uid="{00000000-0009-0000-0100-00000C000000}">
    <filterColumn colId="0" hiddenButton="1"/>
    <filterColumn colId="1" hiddenButton="1"/>
    <filterColumn colId="2" hiddenButton="1"/>
    <filterColumn colId="3" hiddenButton="1"/>
  </autoFilter>
  <tableColumns count="4">
    <tableColumn id="1" xr3:uid="{00000000-0010-0000-0B00-000001000000}" name="0" totalsRowLabel="Subtotal" dataDxfId="7" totalsRowDxfId="6"/>
    <tableColumn id="2" xr3:uid="{00000000-0010-0000-0B00-000002000000}" name="Projected _x000a_cost" dataDxfId="5" totalsRowDxfId="4"/>
    <tableColumn id="3" xr3:uid="{00000000-0010-0000-0B00-000003000000}" name="Actual _x000a_cost" dataDxfId="3" totalsRowDxfId="2"/>
    <tableColumn id="4" xr3:uid="{00000000-0010-0000-0B00-000004000000}" name="Difference" totalsRowFunction="sum" dataDxfId="1" totalsRowDxfId="0">
      <calculatedColumnFormula>PersonalCare[[#This Row],[Projected 
cost]]-PersonalCare[[#This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rsonal Care Costs in this table. Difference is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F8C93C5-CCAE-4CCC-9729-C6107B95F1C8}" name="Table2" displayName="Table2" ref="A1:D12" totalsRowShown="0" headerRowDxfId="165">
  <autoFilter ref="A1:D12" xr:uid="{AF8C93C5-CCAE-4CCC-9729-C6107B95F1C8}"/>
  <tableColumns count="4">
    <tableColumn id="1" xr3:uid="{D471B291-8BA6-4996-B7E9-F064029C3BA6}" name="Webpage" dataDxfId="164"/>
    <tableColumn id="2" xr3:uid="{56418F08-6D56-4DED-BD4F-77E70013A2FA}" name="Information you'll find" dataDxfId="163"/>
    <tableColumn id="3" xr3:uid="{672B84F0-D123-4859-B3A3-93E2353CA486}" name="Email "/>
    <tableColumn id="4" xr3:uid="{B7E7B4E7-8848-4197-937B-836725B4822C}" name="Link"/>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15:E26" totalsRowCount="1" headerRowDxfId="162" dataDxfId="160" totalsRowDxfId="158" headerRowBorderDxfId="161" tableBorderDxfId="159" totalsRowBorderDxfId="157">
  <autoFilter ref="B15:E25" xr:uid="{00000000-000C-0000-FFFF-FFFF00000000}">
    <filterColumn colId="0" hiddenButton="1"/>
    <filterColumn colId="1" hiddenButton="1"/>
    <filterColumn colId="2" hiddenButton="1"/>
    <filterColumn colId="3" hiddenButton="1"/>
  </autoFilter>
  <tableColumns count="4">
    <tableColumn id="1" xr3:uid="{00000000-0010-0000-0000-000001000000}" name="0" totalsRowLabel="Subtotal" dataDxfId="156" totalsRowDxfId="155"/>
    <tableColumn id="2" xr3:uid="{00000000-0010-0000-0000-000002000000}" name="Projected_x000a_cost" dataDxfId="154" totalsRowDxfId="153"/>
    <tableColumn id="3" xr3:uid="{00000000-0010-0000-0000-000003000000}" name="Actual _x000a_cost" dataDxfId="152" totalsRowDxfId="151"/>
    <tableColumn id="4" xr3:uid="{00000000-0010-0000-0000-000004000000}" name="Difference" totalsRowFunction="sum" dataDxfId="150" totalsRowDxfId="149">
      <calculatedColumnFormula>Housing[[#This Row],[Projected
cost]]-Housing[[#This Row],[Actual 
cost]]</calculatedColumnFormula>
    </tableColumn>
  </tableColumns>
  <tableStyleInfo name="Address Book" showFirstColumn="0" showLastColumn="0" showRowStripes="1" showColumnStripes="0"/>
  <extLst>
    <ext xmlns:x14="http://schemas.microsoft.com/office/spreadsheetml/2009/9/main" uri="{504A1905-F514-4f6f-8877-14C23A59335A}">
      <x14:table altTextSummary="Enter Projected and Actual Housing Costs in this table. Difference is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ntertainment" displayName="Entertainment" ref="G15:J25" totalsRowCount="1" headerRowDxfId="148" dataDxfId="146" totalsRowDxfId="144" headerRowBorderDxfId="147" tableBorderDxfId="145" totalsRowBorderDxfId="143" headerRowCellStyle="Normal">
  <autoFilter ref="G15:J24" xr:uid="{00000000-0009-0000-0100-000002000000}">
    <filterColumn colId="0" hiddenButton="1"/>
    <filterColumn colId="1" hiddenButton="1"/>
    <filterColumn colId="2" hiddenButton="1"/>
    <filterColumn colId="3" hiddenButton="1"/>
  </autoFilter>
  <tableColumns count="4">
    <tableColumn id="1" xr3:uid="{00000000-0010-0000-0100-000001000000}" name="0" totalsRowLabel="Subtotal" dataDxfId="142" totalsRowDxfId="141"/>
    <tableColumn id="2" xr3:uid="{00000000-0010-0000-0100-000002000000}" name="Projected _x000a_cost" dataDxfId="140" totalsRowDxfId="139"/>
    <tableColumn id="3" xr3:uid="{00000000-0010-0000-0100-000003000000}" name="Actual _x000a_cost" dataDxfId="138" totalsRowDxfId="137"/>
    <tableColumn id="4" xr3:uid="{00000000-0010-0000-0100-000004000000}" name="Difference" totalsRowFunction="sum" dataDxfId="136" totalsRowDxfId="135">
      <calculatedColumnFormula>Entertainment[[#This Row],[Projected 
cost]]-Entertainment[[#This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Entertainment Costs in this table. Difference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Loans" displayName="Loans" ref="G29:J36" totalsRowCount="1" headerRowDxfId="134" dataDxfId="132" totalsRowDxfId="130" headerRowBorderDxfId="133" tableBorderDxfId="131" totalsRowBorderDxfId="129">
  <autoFilter ref="G29:J35" xr:uid="{00000000-0009-0000-0100-000003000000}">
    <filterColumn colId="0" hiddenButton="1"/>
    <filterColumn colId="1" hiddenButton="1"/>
    <filterColumn colId="2" hiddenButton="1"/>
    <filterColumn colId="3" hiddenButton="1"/>
  </autoFilter>
  <tableColumns count="4">
    <tableColumn id="1" xr3:uid="{00000000-0010-0000-0200-000001000000}" name="0" totalsRowLabel="Subtotal" dataDxfId="128" totalsRowDxfId="127"/>
    <tableColumn id="2" xr3:uid="{00000000-0010-0000-0200-000002000000}" name="Projected _x000a_cost" dataDxfId="126" totalsRowDxfId="125"/>
    <tableColumn id="3" xr3:uid="{00000000-0010-0000-0200-000003000000}" name="Actual _x000a_cost" dataDxfId="124" totalsRowDxfId="123"/>
    <tableColumn id="4" xr3:uid="{00000000-0010-0000-0200-000004000000}" name="Difference" totalsRowFunction="sum" dataDxfId="122" totalsRowDxfId="121">
      <calculatedColumnFormula>Loans[[#This Row],[Projected 
cost]]-Loans[[#This Row],[Actual 
cost]]</calculatedColumnFormula>
    </tableColumn>
  </tableColumns>
  <tableStyleInfo name="Address Book" showFirstColumn="0" showLastColumn="0" showRowStripes="0" showColumnStripes="0"/>
  <extLst>
    <ext xmlns:x14="http://schemas.microsoft.com/office/spreadsheetml/2009/9/main" uri="{504A1905-F514-4f6f-8877-14C23A59335A}">
      <x14:table altTextSummary="Enter Projected and Actual Loan Costs in this table. Difference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ation" displayName="Transportation" ref="B29:E37" totalsRowCount="1" headerRowDxfId="120" dataDxfId="118" totalsRowDxfId="116" headerRowBorderDxfId="119" tableBorderDxfId="117" totalsRowBorderDxfId="115">
  <autoFilter ref="B29:E36" xr:uid="{00000000-0009-0000-0100-000004000000}">
    <filterColumn colId="0" hiddenButton="1"/>
    <filterColumn colId="1" hiddenButton="1"/>
    <filterColumn colId="2" hiddenButton="1"/>
    <filterColumn colId="3" hiddenButton="1"/>
  </autoFilter>
  <tableColumns count="4">
    <tableColumn id="1" xr3:uid="{00000000-0010-0000-0300-000001000000}" name="0" totalsRowLabel="Subtotal" dataDxfId="114" totalsRowDxfId="113"/>
    <tableColumn id="2" xr3:uid="{00000000-0010-0000-0300-000002000000}" name="Projected _x000a_cost" dataDxfId="112" totalsRowDxfId="111"/>
    <tableColumn id="3" xr3:uid="{00000000-0010-0000-0300-000003000000}" name="Actual _x000a_cost" dataDxfId="110" totalsRowDxfId="109"/>
    <tableColumn id="4" xr3:uid="{00000000-0010-0000-0300-000004000000}" name="Difference" totalsRowFunction="sum" dataDxfId="108" totalsRowDxfId="107">
      <calculatedColumnFormula>Transportation[[#This Row],[Projected 
cost]]-Transportation[[#This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ransportation Costs in this table. Difference is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nsurance" displayName="Insurance" ref="B40:E45" totalsRowCount="1" headerRowDxfId="106" dataDxfId="104" totalsRowDxfId="102" headerRowBorderDxfId="105" tableBorderDxfId="103" totalsRowBorderDxfId="101">
  <autoFilter ref="B40:E44" xr:uid="{00000000-0009-0000-0100-000005000000}">
    <filterColumn colId="0" hiddenButton="1"/>
    <filterColumn colId="1" hiddenButton="1"/>
    <filterColumn colId="2" hiddenButton="1"/>
    <filterColumn colId="3" hiddenButton="1"/>
  </autoFilter>
  <tableColumns count="4">
    <tableColumn id="1" xr3:uid="{00000000-0010-0000-0400-000001000000}" name="0" totalsRowLabel="Subtotal" dataDxfId="100" totalsRowDxfId="99"/>
    <tableColumn id="2" xr3:uid="{00000000-0010-0000-0400-000002000000}" name="Projected_x000a_cost" dataDxfId="98" totalsRowDxfId="97"/>
    <tableColumn id="3" xr3:uid="{00000000-0010-0000-0400-000003000000}" name="Actual _x000a_cost" dataDxfId="96" totalsRowDxfId="95"/>
    <tableColumn id="4" xr3:uid="{00000000-0010-0000-0400-000004000000}" name="Difference" totalsRowFunction="sum" dataDxfId="94" totalsRowDxfId="93">
      <calculatedColumnFormula>Insurance[[#This Row],[Projected
cost]]-Insurance[[#This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Insurance Costs in this table. Difference is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xes" displayName="Taxes" ref="G40:J45" totalsRowCount="1" headerRowDxfId="92" dataDxfId="90" totalsRowDxfId="88" headerRowBorderDxfId="91" tableBorderDxfId="89" totalsRowBorderDxfId="87">
  <autoFilter ref="G40:J44" xr:uid="{00000000-0009-0000-0100-000006000000}">
    <filterColumn colId="0" hiddenButton="1"/>
    <filterColumn colId="1" hiddenButton="1"/>
    <filterColumn colId="2" hiddenButton="1"/>
    <filterColumn colId="3" hiddenButton="1"/>
  </autoFilter>
  <tableColumns count="4">
    <tableColumn id="1" xr3:uid="{00000000-0010-0000-0500-000001000000}" name="0" totalsRowLabel="Subtotal" dataDxfId="86" totalsRowDxfId="85"/>
    <tableColumn id="2" xr3:uid="{00000000-0010-0000-0500-000002000000}" name="Projected _x000a_cost" dataDxfId="84" totalsRowDxfId="83"/>
    <tableColumn id="3" xr3:uid="{00000000-0010-0000-0500-000003000000}" name="Actual _x000a_cost" dataDxfId="82" totalsRowDxfId="81"/>
    <tableColumn id="4" xr3:uid="{00000000-0010-0000-0500-000004000000}" name="Difference" totalsRowFunction="sum" dataDxfId="80" totalsRowDxfId="79">
      <calculatedColumnFormula>Taxes[[#This Row],[Projected 
cost]]-Taxes[[#This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axes Costs in this table. Difference is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avings" displayName="Savings" ref="G48:J52" totalsRowCount="1" headerRowDxfId="78" dataDxfId="76" totalsRowDxfId="75" headerRowBorderDxfId="77" totalsRowBorderDxfId="74">
  <autoFilter ref="G48:J51" xr:uid="{00000000-0009-0000-0100-000007000000}">
    <filterColumn colId="0" hiddenButton="1"/>
    <filterColumn colId="1" hiddenButton="1"/>
    <filterColumn colId="2" hiddenButton="1"/>
    <filterColumn colId="3" hiddenButton="1"/>
  </autoFilter>
  <tableColumns count="4">
    <tableColumn id="1" xr3:uid="{00000000-0010-0000-0600-000001000000}" name="0" totalsRowLabel="Subtotal" dataDxfId="73" totalsRowDxfId="72"/>
    <tableColumn id="2" xr3:uid="{00000000-0010-0000-0600-000002000000}" name="Projected _x000a_cost" dataDxfId="71" totalsRowDxfId="70"/>
    <tableColumn id="3" xr3:uid="{00000000-0010-0000-0600-000003000000}" name="Actual _x000a_cost" dataDxfId="69" totalsRowDxfId="68"/>
    <tableColumn id="4" xr3:uid="{00000000-0010-0000-0600-000004000000}" name="Difference" totalsRowFunction="sum" dataDxfId="67" totalsRowDxfId="66">
      <calculatedColumnFormula>Savings[[#This Row],[Projected 
cost]]-Savings[[#This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Costs for Savings or Investments in this table. Difference is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3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hyperlink" Target="mailto:uhl@ucdenver.edu" TargetMode="External"/><Relationship Id="rId1" Type="http://schemas.openxmlformats.org/officeDocument/2006/relationships/hyperlink" Target="mailto:intladmissions@ucdenver.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sss@ucdenver.edu"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FAB3-66D6-4B47-80D4-10D6B95C0FFA}">
  <dimension ref="A1:M21"/>
  <sheetViews>
    <sheetView workbookViewId="0">
      <selection sqref="A1:M21"/>
    </sheetView>
  </sheetViews>
  <sheetFormatPr defaultRowHeight="13.8" x14ac:dyDescent="0.3"/>
  <cols>
    <col min="1" max="1" width="31.21875" bestFit="1" customWidth="1"/>
    <col min="2" max="2" width="7.88671875" bestFit="1" customWidth="1"/>
    <col min="3" max="3" width="52" bestFit="1" customWidth="1"/>
  </cols>
  <sheetData>
    <row r="1" spans="1:13" ht="14.4" x14ac:dyDescent="0.3">
      <c r="A1" s="125" t="s">
        <v>74</v>
      </c>
      <c r="B1" s="125"/>
      <c r="C1" s="125"/>
      <c r="D1" s="125"/>
      <c r="E1" s="125"/>
      <c r="F1" s="125"/>
      <c r="G1" s="125"/>
      <c r="H1" s="125"/>
      <c r="I1" s="125"/>
      <c r="J1" s="125"/>
      <c r="K1" s="125"/>
      <c r="L1" s="125"/>
      <c r="M1" s="125"/>
    </row>
    <row r="2" spans="1:13" ht="14.4" x14ac:dyDescent="0.3">
      <c r="A2" s="126" t="s">
        <v>75</v>
      </c>
      <c r="B2" s="126"/>
      <c r="C2" s="126"/>
      <c r="D2" s="27"/>
      <c r="E2" s="27"/>
      <c r="F2" s="27"/>
      <c r="G2" s="27"/>
      <c r="H2" s="27"/>
      <c r="I2" s="27"/>
      <c r="J2" s="27"/>
      <c r="K2" s="27"/>
      <c r="L2" s="27"/>
      <c r="M2" s="27"/>
    </row>
    <row r="3" spans="1:13" ht="14.4" x14ac:dyDescent="0.3">
      <c r="A3" s="127" t="s">
        <v>76</v>
      </c>
      <c r="B3" s="127"/>
      <c r="C3" s="127"/>
      <c r="D3" s="27"/>
      <c r="E3" s="27"/>
      <c r="F3" s="27"/>
      <c r="G3" s="27"/>
      <c r="H3" s="27"/>
      <c r="I3" s="27"/>
      <c r="J3" s="27"/>
      <c r="K3" s="27"/>
      <c r="L3" s="27"/>
      <c r="M3" s="27"/>
    </row>
    <row r="4" spans="1:13" ht="14.4" x14ac:dyDescent="0.3">
      <c r="A4" s="71" t="s">
        <v>77</v>
      </c>
      <c r="B4" s="71" t="s">
        <v>78</v>
      </c>
      <c r="C4" s="71" t="s">
        <v>79</v>
      </c>
    </row>
    <row r="5" spans="1:13" x14ac:dyDescent="0.3">
      <c r="A5" t="s">
        <v>80</v>
      </c>
      <c r="B5" s="72"/>
      <c r="C5" t="s">
        <v>81</v>
      </c>
    </row>
    <row r="6" spans="1:13" x14ac:dyDescent="0.3">
      <c r="A6" t="s">
        <v>82</v>
      </c>
      <c r="B6" s="72"/>
      <c r="C6" t="s">
        <v>83</v>
      </c>
    </row>
    <row r="7" spans="1:13" x14ac:dyDescent="0.3">
      <c r="A7" t="s">
        <v>84</v>
      </c>
      <c r="B7" s="72"/>
      <c r="C7" t="s">
        <v>85</v>
      </c>
    </row>
    <row r="8" spans="1:13" ht="14.4" x14ac:dyDescent="0.3">
      <c r="A8" s="73" t="s">
        <v>86</v>
      </c>
      <c r="B8" s="74">
        <f>SUM(B5:B7)</f>
        <v>0</v>
      </c>
    </row>
    <row r="9" spans="1:13" x14ac:dyDescent="0.3">
      <c r="B9" s="72"/>
    </row>
    <row r="10" spans="1:13" ht="14.4" x14ac:dyDescent="0.3">
      <c r="A10" s="128" t="s">
        <v>87</v>
      </c>
      <c r="B10" s="128"/>
      <c r="C10" s="128"/>
    </row>
    <row r="11" spans="1:13" ht="14.4" x14ac:dyDescent="0.3">
      <c r="A11" s="129" t="s">
        <v>88</v>
      </c>
      <c r="B11" s="129"/>
      <c r="C11" s="129"/>
    </row>
    <row r="12" spans="1:13" ht="14.4" x14ac:dyDescent="0.3">
      <c r="A12" s="71" t="s">
        <v>77</v>
      </c>
      <c r="B12" s="71" t="s">
        <v>78</v>
      </c>
      <c r="C12" s="71" t="s">
        <v>79</v>
      </c>
    </row>
    <row r="13" spans="1:13" x14ac:dyDescent="0.3">
      <c r="B13" s="72"/>
      <c r="C13" s="75"/>
    </row>
    <row r="14" spans="1:13" x14ac:dyDescent="0.3">
      <c r="B14" s="72"/>
      <c r="C14" s="75"/>
    </row>
    <row r="15" spans="1:13" ht="14.4" x14ac:dyDescent="0.3">
      <c r="A15" s="76" t="s">
        <v>89</v>
      </c>
      <c r="B15" s="77">
        <f>SUM(B13:B14)</f>
        <v>0</v>
      </c>
    </row>
    <row r="17" spans="1:3" ht="14.4" x14ac:dyDescent="0.3">
      <c r="A17" s="124" t="s">
        <v>90</v>
      </c>
      <c r="B17" s="124"/>
      <c r="C17" s="124"/>
    </row>
    <row r="18" spans="1:3" ht="14.4" x14ac:dyDescent="0.3">
      <c r="A18" s="71" t="s">
        <v>77</v>
      </c>
      <c r="B18" s="71" t="s">
        <v>78</v>
      </c>
      <c r="C18" s="71" t="s">
        <v>79</v>
      </c>
    </row>
    <row r="19" spans="1:3" ht="14.4" x14ac:dyDescent="0.3">
      <c r="A19" s="71" t="s">
        <v>91</v>
      </c>
      <c r="B19" s="72">
        <f>B8</f>
        <v>0</v>
      </c>
    </row>
    <row r="20" spans="1:3" ht="14.4" x14ac:dyDescent="0.3">
      <c r="A20" s="71" t="s">
        <v>89</v>
      </c>
      <c r="B20" s="72">
        <f>B15</f>
        <v>0</v>
      </c>
      <c r="C20" t="s">
        <v>92</v>
      </c>
    </row>
    <row r="21" spans="1:3" ht="14.4" x14ac:dyDescent="0.3">
      <c r="A21" s="71" t="s">
        <v>93</v>
      </c>
      <c r="B21" s="78">
        <f>B8-B15</f>
        <v>0</v>
      </c>
      <c r="C21" s="75" t="s">
        <v>94</v>
      </c>
    </row>
  </sheetData>
  <mergeCells count="6">
    <mergeCell ref="A17:C17"/>
    <mergeCell ref="A1:M1"/>
    <mergeCell ref="A2:C2"/>
    <mergeCell ref="A3:C3"/>
    <mergeCell ref="A10:C10"/>
    <mergeCell ref="A11:C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1FF00-7D90-4C2F-83D8-9A5DD5EAA569}">
  <dimension ref="A1:M22"/>
  <sheetViews>
    <sheetView tabSelected="1" workbookViewId="0">
      <selection activeCell="A2" sqref="A2"/>
    </sheetView>
  </sheetViews>
  <sheetFormatPr defaultRowHeight="13.8" x14ac:dyDescent="0.3"/>
  <cols>
    <col min="1" max="1" width="41.44140625" bestFit="1" customWidth="1"/>
    <col min="2" max="2" width="11.44140625" bestFit="1" customWidth="1"/>
    <col min="3" max="3" width="52" bestFit="1" customWidth="1"/>
  </cols>
  <sheetData>
    <row r="1" spans="1:13" ht="14.4" x14ac:dyDescent="0.3">
      <c r="A1" s="125" t="s">
        <v>74</v>
      </c>
      <c r="B1" s="125"/>
      <c r="C1" s="125"/>
      <c r="D1" s="125"/>
      <c r="E1" s="125"/>
      <c r="F1" s="125"/>
      <c r="G1" s="125"/>
      <c r="H1" s="125"/>
      <c r="I1" s="125"/>
      <c r="J1" s="125"/>
      <c r="K1" s="125"/>
      <c r="L1" s="125"/>
      <c r="M1" s="125"/>
    </row>
    <row r="2" spans="1:13" x14ac:dyDescent="0.3">
      <c r="A2" s="157" t="s">
        <v>198</v>
      </c>
      <c r="B2" s="123"/>
      <c r="C2" s="123"/>
      <c r="D2" s="123"/>
      <c r="E2" s="123"/>
      <c r="F2" s="123"/>
      <c r="G2" s="123"/>
      <c r="H2" s="123"/>
      <c r="I2" s="123"/>
      <c r="J2" s="123"/>
      <c r="K2" s="123"/>
      <c r="L2" s="123"/>
      <c r="M2" s="123"/>
    </row>
    <row r="3" spans="1:13" ht="14.4" x14ac:dyDescent="0.3">
      <c r="A3" s="126" t="s">
        <v>75</v>
      </c>
      <c r="B3" s="126"/>
      <c r="C3" s="126"/>
      <c r="D3" s="27"/>
      <c r="E3" s="27"/>
      <c r="F3" s="27"/>
      <c r="G3" s="27"/>
      <c r="H3" s="27"/>
      <c r="I3" s="27"/>
      <c r="J3" s="27"/>
      <c r="K3" s="27"/>
      <c r="L3" s="27"/>
      <c r="M3" s="27"/>
    </row>
    <row r="4" spans="1:13" ht="14.4" x14ac:dyDescent="0.3">
      <c r="A4" s="127" t="s">
        <v>76</v>
      </c>
      <c r="B4" s="127"/>
      <c r="C4" s="127"/>
      <c r="D4" s="27"/>
      <c r="E4" s="27"/>
      <c r="F4" s="27"/>
      <c r="G4" s="27"/>
      <c r="H4" s="27"/>
      <c r="I4" s="27"/>
      <c r="J4" s="27"/>
      <c r="K4" s="27"/>
      <c r="L4" s="27"/>
      <c r="M4" s="27"/>
    </row>
    <row r="5" spans="1:13" ht="14.4" x14ac:dyDescent="0.3">
      <c r="A5" s="71" t="s">
        <v>77</v>
      </c>
      <c r="B5" s="71" t="s">
        <v>78</v>
      </c>
      <c r="C5" s="71" t="s">
        <v>79</v>
      </c>
    </row>
    <row r="6" spans="1:13" x14ac:dyDescent="0.3">
      <c r="A6" t="s">
        <v>80</v>
      </c>
      <c r="B6" s="72">
        <v>29379</v>
      </c>
      <c r="C6" t="s">
        <v>81</v>
      </c>
    </row>
    <row r="7" spans="1:13" x14ac:dyDescent="0.3">
      <c r="A7" t="s">
        <v>82</v>
      </c>
      <c r="B7" s="72">
        <v>15247</v>
      </c>
      <c r="C7" t="s">
        <v>83</v>
      </c>
    </row>
    <row r="8" spans="1:13" x14ac:dyDescent="0.3">
      <c r="A8" t="s">
        <v>84</v>
      </c>
      <c r="B8" s="72">
        <v>4120</v>
      </c>
      <c r="C8" t="s">
        <v>85</v>
      </c>
    </row>
    <row r="9" spans="1:13" ht="14.4" x14ac:dyDescent="0.3">
      <c r="A9" s="73" t="s">
        <v>86</v>
      </c>
      <c r="B9" s="74">
        <f>SUM(B6:B8)</f>
        <v>48746</v>
      </c>
    </row>
    <row r="10" spans="1:13" x14ac:dyDescent="0.3">
      <c r="B10" s="72"/>
    </row>
    <row r="11" spans="1:13" ht="14.4" x14ac:dyDescent="0.3">
      <c r="A11" s="128" t="s">
        <v>87</v>
      </c>
      <c r="B11" s="128"/>
      <c r="C11" s="128"/>
    </row>
    <row r="12" spans="1:13" ht="14.4" x14ac:dyDescent="0.3">
      <c r="A12" s="129" t="s">
        <v>88</v>
      </c>
      <c r="B12" s="129"/>
      <c r="C12" s="129"/>
    </row>
    <row r="13" spans="1:13" ht="14.4" x14ac:dyDescent="0.3">
      <c r="A13" s="71" t="s">
        <v>77</v>
      </c>
      <c r="B13" s="71" t="s">
        <v>78</v>
      </c>
      <c r="C13" s="71" t="s">
        <v>79</v>
      </c>
    </row>
    <row r="14" spans="1:13" ht="55.2" x14ac:dyDescent="0.3">
      <c r="A14" t="s">
        <v>95</v>
      </c>
      <c r="B14" s="72">
        <v>10000</v>
      </c>
      <c r="C14" s="75" t="s">
        <v>96</v>
      </c>
    </row>
    <row r="15" spans="1:13" ht="55.2" x14ac:dyDescent="0.3">
      <c r="A15" t="s">
        <v>97</v>
      </c>
      <c r="B15" s="72">
        <v>5000</v>
      </c>
      <c r="C15" s="75" t="s">
        <v>96</v>
      </c>
    </row>
    <row r="16" spans="1:13" ht="14.4" x14ac:dyDescent="0.3">
      <c r="A16" s="76" t="s">
        <v>89</v>
      </c>
      <c r="B16" s="77">
        <f>SUM(B14:B15)</f>
        <v>15000</v>
      </c>
    </row>
    <row r="18" spans="1:3" ht="14.4" x14ac:dyDescent="0.3">
      <c r="A18" s="124" t="s">
        <v>90</v>
      </c>
      <c r="B18" s="124"/>
      <c r="C18" s="124"/>
    </row>
    <row r="19" spans="1:3" ht="14.4" x14ac:dyDescent="0.3">
      <c r="A19" s="71" t="s">
        <v>77</v>
      </c>
      <c r="B19" s="71" t="s">
        <v>78</v>
      </c>
      <c r="C19" s="71" t="s">
        <v>79</v>
      </c>
    </row>
    <row r="20" spans="1:3" ht="14.4" x14ac:dyDescent="0.3">
      <c r="A20" s="71" t="s">
        <v>91</v>
      </c>
      <c r="B20" s="72">
        <f>B9</f>
        <v>48746</v>
      </c>
    </row>
    <row r="21" spans="1:3" ht="14.4" x14ac:dyDescent="0.3">
      <c r="A21" s="71" t="s">
        <v>89</v>
      </c>
      <c r="B21" s="72">
        <f>B16</f>
        <v>15000</v>
      </c>
      <c r="C21" t="s">
        <v>98</v>
      </c>
    </row>
    <row r="22" spans="1:3" ht="27.6" x14ac:dyDescent="0.3">
      <c r="A22" s="71" t="s">
        <v>93</v>
      </c>
      <c r="B22" s="78">
        <f>B9-B16</f>
        <v>33746</v>
      </c>
      <c r="C22" s="75" t="s">
        <v>99</v>
      </c>
    </row>
  </sheetData>
  <mergeCells count="6">
    <mergeCell ref="A18:C18"/>
    <mergeCell ref="A1:M1"/>
    <mergeCell ref="A3:C3"/>
    <mergeCell ref="A4:C4"/>
    <mergeCell ref="A11:C11"/>
    <mergeCell ref="A12:C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B80A3-E955-4B5D-A5D9-E233B9A78746}">
  <dimension ref="A1:B7"/>
  <sheetViews>
    <sheetView workbookViewId="0">
      <selection sqref="A1:B1"/>
    </sheetView>
  </sheetViews>
  <sheetFormatPr defaultRowHeight="13.8" x14ac:dyDescent="0.3"/>
  <cols>
    <col min="1" max="1" width="39.33203125" bestFit="1" customWidth="1"/>
    <col min="2" max="2" width="86" bestFit="1" customWidth="1"/>
  </cols>
  <sheetData>
    <row r="1" spans="1:2" ht="14.4" x14ac:dyDescent="0.3">
      <c r="A1" s="79" t="s">
        <v>100</v>
      </c>
      <c r="B1" s="79" t="s">
        <v>101</v>
      </c>
    </row>
    <row r="2" spans="1:2" x14ac:dyDescent="0.3">
      <c r="A2" t="s">
        <v>102</v>
      </c>
      <c r="B2" t="s">
        <v>103</v>
      </c>
    </row>
    <row r="3" spans="1:2" ht="110.4" x14ac:dyDescent="0.3">
      <c r="A3" t="s">
        <v>104</v>
      </c>
      <c r="B3" s="75" t="s">
        <v>105</v>
      </c>
    </row>
    <row r="4" spans="1:2" ht="96.6" x14ac:dyDescent="0.3">
      <c r="A4" t="s">
        <v>106</v>
      </c>
      <c r="B4" s="75" t="s">
        <v>107</v>
      </c>
    </row>
    <row r="5" spans="1:2" ht="82.8" x14ac:dyDescent="0.3">
      <c r="A5" t="s">
        <v>108</v>
      </c>
      <c r="B5" s="75" t="s">
        <v>109</v>
      </c>
    </row>
    <row r="6" spans="1:2" ht="55.2" x14ac:dyDescent="0.3">
      <c r="A6" t="s">
        <v>110</v>
      </c>
      <c r="B6" s="75" t="s">
        <v>111</v>
      </c>
    </row>
    <row r="7" spans="1:2" ht="55.2" x14ac:dyDescent="0.3">
      <c r="A7" t="s">
        <v>112</v>
      </c>
      <c r="B7" s="75" t="s">
        <v>113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98B09-FDDD-4E27-A834-5DD1B4163B23}">
  <dimension ref="A1:D9"/>
  <sheetViews>
    <sheetView workbookViewId="0">
      <selection activeCell="A8" sqref="A8"/>
    </sheetView>
  </sheetViews>
  <sheetFormatPr defaultRowHeight="13.8" x14ac:dyDescent="0.3"/>
  <cols>
    <col min="1" max="1" width="41.44140625" bestFit="1" customWidth="1"/>
    <col min="2" max="2" width="22.33203125" bestFit="1" customWidth="1"/>
    <col min="3" max="3" width="26.5546875" customWidth="1"/>
    <col min="4" max="4" width="118.109375" bestFit="1" customWidth="1"/>
  </cols>
  <sheetData>
    <row r="1" spans="1:4" ht="14.4" x14ac:dyDescent="0.3">
      <c r="A1" s="71" t="s">
        <v>114</v>
      </c>
      <c r="B1" s="71" t="s">
        <v>115</v>
      </c>
      <c r="C1" s="71" t="s">
        <v>116</v>
      </c>
      <c r="D1" s="71" t="s">
        <v>117</v>
      </c>
    </row>
    <row r="2" spans="1:4" ht="69" x14ac:dyDescent="0.3">
      <c r="A2" s="71" t="s">
        <v>118</v>
      </c>
      <c r="B2" s="75" t="s">
        <v>119</v>
      </c>
      <c r="C2" s="80" t="s">
        <v>120</v>
      </c>
      <c r="D2" t="s">
        <v>121</v>
      </c>
    </row>
    <row r="3" spans="1:4" ht="41.4" x14ac:dyDescent="0.3">
      <c r="A3" s="71" t="s">
        <v>122</v>
      </c>
      <c r="B3" s="75" t="s">
        <v>123</v>
      </c>
      <c r="C3" s="75" t="s">
        <v>124</v>
      </c>
      <c r="D3" t="s">
        <v>125</v>
      </c>
    </row>
    <row r="4" spans="1:4" ht="41.4" x14ac:dyDescent="0.3">
      <c r="A4" s="71" t="s">
        <v>126</v>
      </c>
      <c r="B4" s="75" t="s">
        <v>127</v>
      </c>
      <c r="C4" s="75"/>
      <c r="D4" t="s">
        <v>128</v>
      </c>
    </row>
    <row r="5" spans="1:4" ht="41.4" x14ac:dyDescent="0.3">
      <c r="A5" s="71" t="s">
        <v>129</v>
      </c>
      <c r="B5" s="75" t="s">
        <v>130</v>
      </c>
      <c r="C5" s="75" t="s">
        <v>131</v>
      </c>
      <c r="D5" t="s">
        <v>132</v>
      </c>
    </row>
    <row r="6" spans="1:4" ht="14.4" x14ac:dyDescent="0.3">
      <c r="A6" s="71" t="s">
        <v>133</v>
      </c>
      <c r="B6" s="75" t="s">
        <v>134</v>
      </c>
      <c r="C6" s="75"/>
      <c r="D6" t="s">
        <v>135</v>
      </c>
    </row>
    <row r="7" spans="1:4" ht="14.4" x14ac:dyDescent="0.3">
      <c r="A7" s="71" t="s">
        <v>197</v>
      </c>
      <c r="B7" s="75" t="s">
        <v>134</v>
      </c>
      <c r="C7" s="75"/>
      <c r="D7" t="s">
        <v>136</v>
      </c>
    </row>
    <row r="8" spans="1:4" ht="55.2" x14ac:dyDescent="0.3">
      <c r="A8" s="71" t="s">
        <v>137</v>
      </c>
      <c r="B8" s="75" t="s">
        <v>138</v>
      </c>
      <c r="C8" s="80" t="s">
        <v>139</v>
      </c>
      <c r="D8" t="s">
        <v>140</v>
      </c>
    </row>
    <row r="9" spans="1:4" ht="55.2" x14ac:dyDescent="0.3">
      <c r="A9" s="105" t="s">
        <v>164</v>
      </c>
      <c r="B9" s="75" t="s">
        <v>166</v>
      </c>
      <c r="D9" t="s">
        <v>165</v>
      </c>
    </row>
  </sheetData>
  <hyperlinks>
    <hyperlink ref="C2" r:id="rId1" xr:uid="{62C639F9-F062-48FC-9D13-1C4212E46EED}"/>
    <hyperlink ref="C8" r:id="rId2" xr:uid="{6976E9C9-3805-4C89-8483-B26B1C97D6AD}"/>
  </hyperlinks>
  <pageMargins left="0.7" right="0.7" top="0.75" bottom="0.75" header="0.3" footer="0.3"/>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08FF0-8E1D-4B9E-9514-85B7B3428202}">
  <dimension ref="A1:H31"/>
  <sheetViews>
    <sheetView workbookViewId="0">
      <selection activeCell="A10" sqref="A10"/>
    </sheetView>
  </sheetViews>
  <sheetFormatPr defaultColWidth="8.88671875" defaultRowHeight="13.8" x14ac:dyDescent="0.3"/>
  <cols>
    <col min="1" max="1" width="17.21875" style="27" customWidth="1"/>
    <col min="2" max="2" width="23.44140625" customWidth="1"/>
    <col min="3" max="3" width="21.88671875" customWidth="1"/>
    <col min="4" max="4" width="21.88671875" style="27" customWidth="1"/>
    <col min="5" max="6" width="22.44140625" customWidth="1"/>
    <col min="7" max="7" width="29.33203125" style="27" customWidth="1"/>
    <col min="8" max="8" width="34.44140625" customWidth="1"/>
  </cols>
  <sheetData>
    <row r="1" spans="1:8" x14ac:dyDescent="0.3">
      <c r="A1" s="120" t="s">
        <v>187</v>
      </c>
      <c r="B1" s="121"/>
    </row>
    <row r="2" spans="1:8" ht="27.6" x14ac:dyDescent="0.3">
      <c r="A2" s="109" t="s">
        <v>167</v>
      </c>
      <c r="B2" s="110" t="s">
        <v>168</v>
      </c>
      <c r="C2" s="110" t="s">
        <v>171</v>
      </c>
      <c r="D2" s="109" t="s">
        <v>172</v>
      </c>
      <c r="E2" s="110" t="s">
        <v>173</v>
      </c>
      <c r="F2" s="110" t="s">
        <v>177</v>
      </c>
      <c r="G2" s="109" t="s">
        <v>174</v>
      </c>
      <c r="H2" s="110" t="s">
        <v>175</v>
      </c>
    </row>
    <row r="3" spans="1:8" x14ac:dyDescent="0.3">
      <c r="A3" s="111"/>
      <c r="B3" s="112"/>
      <c r="C3" s="113"/>
      <c r="D3" s="111">
        <f>A3</f>
        <v>0</v>
      </c>
      <c r="E3" s="112"/>
      <c r="F3" s="112"/>
      <c r="G3" s="111"/>
      <c r="H3" s="112"/>
    </row>
    <row r="4" spans="1:8" x14ac:dyDescent="0.3">
      <c r="A4" s="114"/>
      <c r="B4" s="112"/>
      <c r="C4" s="112"/>
      <c r="D4" s="115"/>
      <c r="E4" s="112"/>
      <c r="F4" s="112"/>
      <c r="G4" s="114"/>
      <c r="H4" s="112"/>
    </row>
    <row r="5" spans="1:8" x14ac:dyDescent="0.3">
      <c r="A5" s="116" t="s">
        <v>170</v>
      </c>
      <c r="B5" s="117" t="s">
        <v>169</v>
      </c>
      <c r="C5" s="110" t="s">
        <v>171</v>
      </c>
      <c r="D5" s="109" t="s">
        <v>172</v>
      </c>
      <c r="E5" s="110" t="s">
        <v>173</v>
      </c>
      <c r="F5" s="110"/>
      <c r="G5" s="114"/>
      <c r="H5" s="112"/>
    </row>
    <row r="6" spans="1:8" x14ac:dyDescent="0.3">
      <c r="A6" s="106"/>
      <c r="C6" s="107"/>
      <c r="D6" s="108">
        <f>A6</f>
        <v>0</v>
      </c>
    </row>
    <row r="7" spans="1:8" x14ac:dyDescent="0.3">
      <c r="A7" s="101"/>
      <c r="B7" s="102"/>
      <c r="C7" s="103"/>
    </row>
    <row r="10" spans="1:8" x14ac:dyDescent="0.3">
      <c r="A10" s="157" t="s">
        <v>198</v>
      </c>
    </row>
    <row r="11" spans="1:8" ht="27.6" x14ac:dyDescent="0.3">
      <c r="A11" s="109" t="s">
        <v>167</v>
      </c>
      <c r="B11" s="110" t="s">
        <v>168</v>
      </c>
      <c r="C11" s="110" t="s">
        <v>171</v>
      </c>
      <c r="D11" s="109" t="s">
        <v>172</v>
      </c>
      <c r="E11" s="110" t="s">
        <v>173</v>
      </c>
      <c r="F11" s="110" t="s">
        <v>177</v>
      </c>
      <c r="G11" s="109" t="s">
        <v>174</v>
      </c>
      <c r="H11" s="110" t="s">
        <v>175</v>
      </c>
    </row>
    <row r="12" spans="1:8" x14ac:dyDescent="0.3">
      <c r="A12" s="111">
        <v>5000</v>
      </c>
      <c r="B12" s="112">
        <v>5</v>
      </c>
      <c r="C12" s="113">
        <v>0.06</v>
      </c>
      <c r="D12" s="111">
        <f>A12</f>
        <v>5000</v>
      </c>
      <c r="E12" s="118">
        <v>799.84</v>
      </c>
      <c r="F12" s="112">
        <v>5799.84</v>
      </c>
      <c r="G12" s="106">
        <v>96.66</v>
      </c>
      <c r="H12" s="27" t="s">
        <v>176</v>
      </c>
    </row>
    <row r="13" spans="1:8" x14ac:dyDescent="0.3">
      <c r="A13" s="114"/>
      <c r="B13" s="112"/>
      <c r="C13" s="112"/>
      <c r="D13" s="115"/>
      <c r="E13" s="112"/>
      <c r="F13" s="112"/>
    </row>
    <row r="14" spans="1:8" x14ac:dyDescent="0.3">
      <c r="A14" s="116" t="s">
        <v>170</v>
      </c>
      <c r="B14" s="117" t="s">
        <v>169</v>
      </c>
      <c r="C14" s="110" t="s">
        <v>171</v>
      </c>
      <c r="D14" s="109" t="s">
        <v>172</v>
      </c>
      <c r="E14" s="110" t="s">
        <v>173</v>
      </c>
      <c r="F14" s="110"/>
    </row>
    <row r="15" spans="1:8" x14ac:dyDescent="0.3">
      <c r="A15" s="111">
        <v>5000</v>
      </c>
      <c r="B15" s="112">
        <v>5</v>
      </c>
      <c r="C15" s="113">
        <v>0.06</v>
      </c>
      <c r="D15" s="108">
        <f>A15</f>
        <v>5000</v>
      </c>
    </row>
    <row r="18" spans="1:1" x14ac:dyDescent="0.3">
      <c r="A18" s="119" t="s">
        <v>185</v>
      </c>
    </row>
    <row r="19" spans="1:1" x14ac:dyDescent="0.3">
      <c r="A19" t="s">
        <v>178</v>
      </c>
    </row>
    <row r="20" spans="1:1" x14ac:dyDescent="0.3">
      <c r="A20" t="s">
        <v>181</v>
      </c>
    </row>
    <row r="21" spans="1:1" x14ac:dyDescent="0.3">
      <c r="A21" t="s">
        <v>179</v>
      </c>
    </row>
    <row r="22" spans="1:1" x14ac:dyDescent="0.3">
      <c r="A22" t="s">
        <v>180</v>
      </c>
    </row>
    <row r="23" spans="1:1" x14ac:dyDescent="0.3">
      <c r="A23" t="s">
        <v>182</v>
      </c>
    </row>
    <row r="24" spans="1:1" x14ac:dyDescent="0.3">
      <c r="A24" t="s">
        <v>183</v>
      </c>
    </row>
    <row r="25" spans="1:1" x14ac:dyDescent="0.3">
      <c r="A25" t="s">
        <v>184</v>
      </c>
    </row>
    <row r="26" spans="1:1" x14ac:dyDescent="0.3">
      <c r="A26" t="s">
        <v>186</v>
      </c>
    </row>
    <row r="27" spans="1:1" x14ac:dyDescent="0.3">
      <c r="A27"/>
    </row>
    <row r="28" spans="1:1" x14ac:dyDescent="0.3">
      <c r="A28"/>
    </row>
    <row r="29" spans="1:1" x14ac:dyDescent="0.3">
      <c r="A29"/>
    </row>
    <row r="30" spans="1:1" x14ac:dyDescent="0.3">
      <c r="A30"/>
    </row>
    <row r="31" spans="1:1" x14ac:dyDescent="0.3">
      <c r="A3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58171-A57B-43CA-953D-FC4346147891}">
  <dimension ref="A1:H16"/>
  <sheetViews>
    <sheetView topLeftCell="A2" workbookViewId="0">
      <selection activeCell="A6" sqref="A6"/>
    </sheetView>
  </sheetViews>
  <sheetFormatPr defaultRowHeight="13.8" x14ac:dyDescent="0.3"/>
  <cols>
    <col min="1" max="1" width="17.5546875" style="75" customWidth="1"/>
    <col min="2" max="2" width="15.21875" style="27" customWidth="1"/>
    <col min="3" max="3" width="23.44140625" customWidth="1"/>
    <col min="4" max="4" width="21.88671875" customWidth="1"/>
    <col min="5" max="5" width="21.88671875" style="27" customWidth="1"/>
    <col min="6" max="6" width="22.44140625" customWidth="1"/>
    <col min="7" max="7" width="29.33203125" style="27" customWidth="1"/>
    <col min="8" max="8" width="34.44140625" customWidth="1"/>
  </cols>
  <sheetData>
    <row r="1" spans="1:8" ht="41.4" x14ac:dyDescent="0.3">
      <c r="A1" s="97" t="s">
        <v>160</v>
      </c>
      <c r="B1" s="90"/>
      <c r="C1" s="85"/>
      <c r="D1" s="86" t="s">
        <v>161</v>
      </c>
      <c r="E1" s="92"/>
      <c r="F1" s="104" t="s">
        <v>163</v>
      </c>
    </row>
    <row r="2" spans="1:8" ht="39.6" x14ac:dyDescent="0.3">
      <c r="A2" s="83"/>
      <c r="B2" s="88" t="s">
        <v>152</v>
      </c>
      <c r="C2" s="84" t="s">
        <v>157</v>
      </c>
      <c r="D2" s="84" t="s">
        <v>158</v>
      </c>
      <c r="E2" s="88" t="s">
        <v>159</v>
      </c>
      <c r="F2" s="84" t="s">
        <v>153</v>
      </c>
      <c r="G2" s="88" t="s">
        <v>154</v>
      </c>
      <c r="H2" s="84" t="s">
        <v>162</v>
      </c>
    </row>
    <row r="3" spans="1:8" ht="39.6" x14ac:dyDescent="0.3">
      <c r="A3" s="84" t="s">
        <v>155</v>
      </c>
      <c r="B3" s="89">
        <v>20</v>
      </c>
      <c r="C3" s="87"/>
      <c r="D3" s="87">
        <f>B3*C3</f>
        <v>0</v>
      </c>
      <c r="E3" s="93">
        <v>4.6300000000000001E-2</v>
      </c>
      <c r="F3" s="87">
        <f>D3-(D3*E3)</f>
        <v>0</v>
      </c>
      <c r="G3" s="89">
        <v>34</v>
      </c>
      <c r="H3" s="87">
        <f>F3*G3</f>
        <v>0</v>
      </c>
    </row>
    <row r="4" spans="1:8" ht="52.8" x14ac:dyDescent="0.3">
      <c r="A4" s="84" t="s">
        <v>156</v>
      </c>
      <c r="B4" s="89">
        <v>40</v>
      </c>
      <c r="C4" s="87"/>
      <c r="D4" s="87">
        <f>B4*C4</f>
        <v>0</v>
      </c>
      <c r="E4" s="93">
        <v>4.6300000000000001E-2</v>
      </c>
      <c r="F4" s="87">
        <f>D4-(D4*E4)</f>
        <v>0</v>
      </c>
      <c r="G4" s="89">
        <v>18</v>
      </c>
      <c r="H4" s="87">
        <f>F4*G4</f>
        <v>0</v>
      </c>
    </row>
    <row r="5" spans="1:8" x14ac:dyDescent="0.3">
      <c r="A5" s="83"/>
      <c r="B5" s="91"/>
      <c r="C5" s="83"/>
      <c r="D5" s="83"/>
      <c r="E5" s="91"/>
      <c r="F5" s="83"/>
      <c r="G5" s="89">
        <f>SUM(G3:G4)</f>
        <v>52</v>
      </c>
      <c r="H5" s="87">
        <f>SUM(H3:H4)</f>
        <v>0</v>
      </c>
    </row>
    <row r="6" spans="1:8" x14ac:dyDescent="0.3">
      <c r="A6" s="157" t="s">
        <v>198</v>
      </c>
      <c r="B6" s="91"/>
      <c r="C6" s="83"/>
      <c r="D6" s="83"/>
      <c r="E6" s="91"/>
      <c r="F6" s="83"/>
      <c r="G6" s="89"/>
      <c r="H6" s="87"/>
    </row>
    <row r="7" spans="1:8" ht="39.6" x14ac:dyDescent="0.3">
      <c r="A7" s="83"/>
      <c r="B7" s="88" t="s">
        <v>152</v>
      </c>
      <c r="C7" s="84" t="s">
        <v>157</v>
      </c>
      <c r="D7" s="84" t="s">
        <v>158</v>
      </c>
      <c r="E7" s="88" t="s">
        <v>159</v>
      </c>
      <c r="F7" s="84" t="s">
        <v>153</v>
      </c>
      <c r="G7" s="88" t="s">
        <v>154</v>
      </c>
      <c r="H7" s="84" t="s">
        <v>162</v>
      </c>
    </row>
    <row r="8" spans="1:8" ht="39.6" x14ac:dyDescent="0.3">
      <c r="A8" s="84" t="s">
        <v>155</v>
      </c>
      <c r="B8" s="89">
        <v>20</v>
      </c>
      <c r="C8" s="87">
        <v>17.23</v>
      </c>
      <c r="D8" s="87">
        <f>B8*C8</f>
        <v>344.6</v>
      </c>
      <c r="E8" s="93">
        <v>4.6300000000000001E-2</v>
      </c>
      <c r="F8" s="87">
        <f>D8-(D8*E8)</f>
        <v>328.64502000000005</v>
      </c>
      <c r="G8" s="89">
        <v>34</v>
      </c>
      <c r="H8" s="87">
        <f>F8*G8</f>
        <v>11173.930680000001</v>
      </c>
    </row>
    <row r="9" spans="1:8" ht="52.8" x14ac:dyDescent="0.3">
      <c r="A9" s="84" t="s">
        <v>156</v>
      </c>
      <c r="B9" s="89">
        <v>40</v>
      </c>
      <c r="C9" s="87">
        <v>17.23</v>
      </c>
      <c r="D9" s="87">
        <f>B9*C9</f>
        <v>689.2</v>
      </c>
      <c r="E9" s="93">
        <v>4.6300000000000001E-2</v>
      </c>
      <c r="F9" s="87">
        <f>D9-(D9*E9)</f>
        <v>657.29004000000009</v>
      </c>
      <c r="G9" s="89">
        <v>18</v>
      </c>
      <c r="H9" s="87">
        <f>F9*G9</f>
        <v>11831.220720000001</v>
      </c>
    </row>
    <row r="10" spans="1:8" x14ac:dyDescent="0.3">
      <c r="A10" s="83"/>
      <c r="B10" s="91"/>
      <c r="C10" s="83"/>
      <c r="D10" s="83"/>
      <c r="E10" s="91"/>
      <c r="F10" s="83"/>
      <c r="G10" s="89">
        <f>SUM(G8:G9)</f>
        <v>52</v>
      </c>
      <c r="H10" s="87">
        <f>SUM(H8:H9)</f>
        <v>23005.151400000002</v>
      </c>
    </row>
    <row r="11" spans="1:8" ht="69" x14ac:dyDescent="0.3">
      <c r="A11" s="98" t="s">
        <v>141</v>
      </c>
      <c r="B11" s="94" t="s">
        <v>142</v>
      </c>
      <c r="C11" s="81" t="s">
        <v>143</v>
      </c>
      <c r="D11" s="130" t="s">
        <v>144</v>
      </c>
      <c r="E11" s="131"/>
    </row>
    <row r="12" spans="1:8" ht="69" x14ac:dyDescent="0.3">
      <c r="A12" s="99" t="s">
        <v>145</v>
      </c>
      <c r="B12" s="95" t="s">
        <v>146</v>
      </c>
      <c r="C12" s="82" t="s">
        <v>143</v>
      </c>
      <c r="D12" s="132" t="s">
        <v>147</v>
      </c>
      <c r="E12" s="133"/>
    </row>
    <row r="13" spans="1:8" ht="96.6" x14ac:dyDescent="0.3">
      <c r="A13" s="98" t="s">
        <v>148</v>
      </c>
      <c r="B13" s="94" t="s">
        <v>149</v>
      </c>
      <c r="C13" s="96" t="s">
        <v>150</v>
      </c>
      <c r="D13" s="130" t="s">
        <v>151</v>
      </c>
      <c r="E13" s="131"/>
      <c r="F13" s="131"/>
      <c r="G13" s="131"/>
      <c r="H13" s="131"/>
    </row>
    <row r="14" spans="1:8" ht="14.4" x14ac:dyDescent="0.3">
      <c r="A14" s="100"/>
      <c r="B14" s="101"/>
      <c r="C14" s="102"/>
      <c r="D14" s="103"/>
    </row>
    <row r="16" spans="1:8" x14ac:dyDescent="0.3">
      <c r="A16" s="104"/>
    </row>
  </sheetData>
  <mergeCells count="3">
    <mergeCell ref="D11:E11"/>
    <mergeCell ref="D12:E12"/>
    <mergeCell ref="D13:H13"/>
  </mergeCells>
  <hyperlinks>
    <hyperlink ref="C13" r:id="rId1" xr:uid="{8AD3A7C6-BF98-49F8-9DD0-7A1E6B070A88}"/>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sheetPr>
  <dimension ref="B1:B9"/>
  <sheetViews>
    <sheetView showGridLines="0" zoomScaleNormal="100" workbookViewId="0"/>
  </sheetViews>
  <sheetFormatPr defaultColWidth="8.88671875" defaultRowHeight="13.8" x14ac:dyDescent="0.3"/>
  <cols>
    <col min="1" max="1" width="1.44140625" customWidth="1"/>
    <col min="2" max="2" width="100.6640625" customWidth="1"/>
    <col min="3" max="3" width="2.6640625" customWidth="1"/>
  </cols>
  <sheetData>
    <row r="1" spans="2:2" ht="19.95" customHeight="1" x14ac:dyDescent="0.3"/>
    <row r="2" spans="2:2" s="30" customFormat="1" ht="94.95" customHeight="1" x14ac:dyDescent="0.3">
      <c r="B2" s="31" t="s">
        <v>59</v>
      </c>
    </row>
    <row r="3" spans="2:2" ht="48.6" customHeight="1" x14ac:dyDescent="0.3">
      <c r="B3" s="8" t="s">
        <v>57</v>
      </c>
    </row>
    <row r="4" spans="2:2" ht="30" customHeight="1" x14ac:dyDescent="0.3">
      <c r="B4" s="7" t="s">
        <v>56</v>
      </c>
    </row>
    <row r="5" spans="2:2" ht="30" customHeight="1" x14ac:dyDescent="0.3">
      <c r="B5" s="7" t="s">
        <v>58</v>
      </c>
    </row>
    <row r="6" spans="2:2" ht="34.950000000000003" customHeight="1" x14ac:dyDescent="0.35">
      <c r="B6" s="9" t="s">
        <v>44</v>
      </c>
    </row>
    <row r="7" spans="2:2" ht="46.8" x14ac:dyDescent="0.3">
      <c r="B7" s="7" t="s">
        <v>45</v>
      </c>
    </row>
    <row r="8" spans="2:2" ht="10.050000000000001" customHeight="1" x14ac:dyDescent="0.3">
      <c r="B8" s="7"/>
    </row>
    <row r="9" spans="2:2" ht="31.2" x14ac:dyDescent="0.3">
      <c r="B9" s="7" t="s">
        <v>46</v>
      </c>
    </row>
  </sheetData>
  <pageMargins left="0.7" right="0.7" top="0.75" bottom="0.75" header="0.3" footer="0.3"/>
  <pageSetup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81"/>
  <sheetViews>
    <sheetView showGridLines="0" zoomScaleNormal="100" zoomScaleSheetLayoutView="30" workbookViewId="0">
      <selection activeCell="G62" sqref="G62"/>
    </sheetView>
  </sheetViews>
  <sheetFormatPr defaultColWidth="8.88671875" defaultRowHeight="13.8" x14ac:dyDescent="0.3"/>
  <cols>
    <col min="1" max="1" width="1.44140625" style="4" customWidth="1"/>
    <col min="2" max="2" width="30.6640625" customWidth="1"/>
    <col min="3" max="5" width="20.6640625" customWidth="1"/>
    <col min="6" max="6" width="15.6640625" customWidth="1"/>
    <col min="7" max="7" width="30.6640625" customWidth="1"/>
    <col min="8" max="10" width="20.6640625" customWidth="1"/>
    <col min="11" max="11" width="2.6640625" customWidth="1"/>
  </cols>
  <sheetData>
    <row r="1" spans="1:10" s="1" customFormat="1" ht="19.95" customHeight="1" x14ac:dyDescent="0.3">
      <c r="A1" s="3"/>
    </row>
    <row r="2" spans="1:10" s="1" customFormat="1" ht="94.95" customHeight="1" x14ac:dyDescent="0.55000000000000004">
      <c r="A2" s="6"/>
      <c r="B2" s="134" t="s">
        <v>60</v>
      </c>
      <c r="C2" s="134"/>
      <c r="D2" s="134"/>
      <c r="E2" s="134"/>
      <c r="F2" s="134"/>
      <c r="G2" s="134"/>
      <c r="H2" s="134"/>
      <c r="I2" s="12"/>
      <c r="J2" s="12"/>
    </row>
    <row r="3" spans="1:10" ht="15" customHeight="1" x14ac:dyDescent="0.3"/>
    <row r="4" spans="1:10" ht="30" customHeight="1" x14ac:dyDescent="0.3">
      <c r="B4" s="140" t="s">
        <v>61</v>
      </c>
      <c r="C4" s="141"/>
      <c r="D4" s="13"/>
      <c r="E4" s="137" t="s">
        <v>73</v>
      </c>
      <c r="F4" s="137"/>
      <c r="G4" s="137"/>
      <c r="H4" s="143">
        <f>C7-J73</f>
        <v>837.40000000000009</v>
      </c>
    </row>
    <row r="5" spans="1:10" ht="30" customHeight="1" x14ac:dyDescent="0.3">
      <c r="B5" s="14" t="s">
        <v>0</v>
      </c>
      <c r="C5" s="15">
        <v>1378.4</v>
      </c>
      <c r="E5" s="137"/>
      <c r="F5" s="137"/>
      <c r="G5" s="137"/>
      <c r="H5" s="143"/>
      <c r="I5" s="16"/>
    </row>
    <row r="6" spans="1:10" ht="30" customHeight="1" x14ac:dyDescent="0.3">
      <c r="B6" s="17" t="s">
        <v>1</v>
      </c>
      <c r="C6" s="18">
        <v>300</v>
      </c>
      <c r="E6" s="138" t="s">
        <v>63</v>
      </c>
      <c r="F6" s="138"/>
      <c r="G6" s="138"/>
      <c r="H6" s="144">
        <f>C12-J75</f>
        <v>-536</v>
      </c>
      <c r="I6" s="16"/>
    </row>
    <row r="7" spans="1:10" ht="30" customHeight="1" x14ac:dyDescent="0.3">
      <c r="B7" s="19" t="s">
        <v>2</v>
      </c>
      <c r="C7" s="20">
        <f>SUM(C5:C6)</f>
        <v>1678.4</v>
      </c>
      <c r="E7" s="138"/>
      <c r="F7" s="138"/>
      <c r="G7" s="138"/>
      <c r="H7" s="144"/>
      <c r="I7" s="16"/>
    </row>
    <row r="8" spans="1:10" ht="30" customHeight="1" x14ac:dyDescent="0.3">
      <c r="E8" s="139" t="s">
        <v>55</v>
      </c>
      <c r="F8" s="139"/>
      <c r="G8" s="139"/>
      <c r="H8" s="145">
        <f>H6-H4</f>
        <v>-1373.4</v>
      </c>
      <c r="I8" s="16"/>
    </row>
    <row r="9" spans="1:10" ht="30" customHeight="1" x14ac:dyDescent="0.3">
      <c r="B9" s="140" t="s">
        <v>62</v>
      </c>
      <c r="C9" s="142"/>
      <c r="D9" s="13"/>
      <c r="E9" s="139"/>
      <c r="F9" s="139"/>
      <c r="G9" s="139"/>
      <c r="H9" s="145"/>
      <c r="I9" s="21"/>
    </row>
    <row r="10" spans="1:10" ht="30" customHeight="1" x14ac:dyDescent="0.3">
      <c r="B10" s="17" t="s">
        <v>0</v>
      </c>
      <c r="C10" s="18" t="s">
        <v>194</v>
      </c>
      <c r="I10" s="16"/>
    </row>
    <row r="11" spans="1:10" ht="30" customHeight="1" x14ac:dyDescent="0.3">
      <c r="B11" s="22" t="s">
        <v>1</v>
      </c>
      <c r="C11" s="23">
        <v>300</v>
      </c>
      <c r="E11" s="16"/>
      <c r="H11" s="24"/>
      <c r="I11" s="16"/>
    </row>
    <row r="12" spans="1:10" ht="30" customHeight="1" x14ac:dyDescent="0.3">
      <c r="B12" s="19" t="s">
        <v>2</v>
      </c>
      <c r="C12" s="20">
        <f>SUM(C10:C11)</f>
        <v>300</v>
      </c>
    </row>
    <row r="13" spans="1:10" ht="37.950000000000003" customHeight="1" x14ac:dyDescent="0.3">
      <c r="B13" s="25"/>
      <c r="C13" s="26"/>
    </row>
    <row r="14" spans="1:10" s="2" customFormat="1" ht="30" customHeight="1" x14ac:dyDescent="0.5">
      <c r="A14" s="28"/>
      <c r="B14" s="33" t="s">
        <v>47</v>
      </c>
      <c r="C14" s="10"/>
      <c r="D14" s="11"/>
      <c r="E14" s="11"/>
      <c r="G14" s="32" t="s">
        <v>48</v>
      </c>
      <c r="H14" s="10"/>
      <c r="I14" s="10"/>
      <c r="J14" s="10"/>
    </row>
    <row r="15" spans="1:10" ht="48" customHeight="1" x14ac:dyDescent="0.3">
      <c r="B15" s="34" t="s">
        <v>49</v>
      </c>
      <c r="C15" s="35" t="s">
        <v>64</v>
      </c>
      <c r="D15" s="35" t="s">
        <v>65</v>
      </c>
      <c r="E15" s="36" t="s">
        <v>3</v>
      </c>
      <c r="F15" s="5"/>
      <c r="G15" s="37" t="s">
        <v>49</v>
      </c>
      <c r="H15" s="38" t="s">
        <v>66</v>
      </c>
      <c r="I15" s="38" t="s">
        <v>65</v>
      </c>
      <c r="J15" s="39" t="s">
        <v>3</v>
      </c>
    </row>
    <row r="16" spans="1:10" ht="30" customHeight="1" x14ac:dyDescent="0.3">
      <c r="B16" s="40" t="s">
        <v>192</v>
      </c>
      <c r="C16" s="41">
        <v>600</v>
      </c>
      <c r="D16" s="41">
        <v>600</v>
      </c>
      <c r="E16" s="41">
        <f>Housing[[#This Row],[Projected
cost]]-Housing[[#This Row],[Actual 
cost]]</f>
        <v>0</v>
      </c>
      <c r="F16" s="5"/>
      <c r="G16" s="42" t="s">
        <v>188</v>
      </c>
      <c r="H16" s="43"/>
      <c r="I16" s="43"/>
      <c r="J16" s="43">
        <f>Entertainment[[#This Row],[Projected 
cost]]-Entertainment[[#This Row],[Actual 
cost]]</f>
        <v>0</v>
      </c>
    </row>
    <row r="17" spans="1:10" ht="30" customHeight="1" x14ac:dyDescent="0.3">
      <c r="B17" s="40" t="s">
        <v>4</v>
      </c>
      <c r="C17" s="41">
        <v>100</v>
      </c>
      <c r="D17" s="41">
        <v>100</v>
      </c>
      <c r="E17" s="41">
        <f>Housing[[#This Row],[Projected
cost]]-Housing[[#This Row],[Actual 
cost]]</f>
        <v>0</v>
      </c>
      <c r="F17" s="5"/>
      <c r="G17" s="42" t="s">
        <v>189</v>
      </c>
      <c r="H17" s="43"/>
      <c r="I17" s="43"/>
      <c r="J17" s="43">
        <f>Entertainment[[#This Row],[Projected 
cost]]-Entertainment[[#This Row],[Actual 
cost]]</f>
        <v>0</v>
      </c>
    </row>
    <row r="18" spans="1:10" ht="30" customHeight="1" x14ac:dyDescent="0.3">
      <c r="B18" s="40" t="s">
        <v>5</v>
      </c>
      <c r="C18" s="41">
        <v>44</v>
      </c>
      <c r="D18" s="41">
        <v>56</v>
      </c>
      <c r="E18" s="41">
        <f>Housing[[#This Row],[Projected
cost]]-Housing[[#This Row],[Actual 
cost]]</f>
        <v>-12</v>
      </c>
      <c r="F18" s="5"/>
      <c r="G18" s="42" t="s">
        <v>190</v>
      </c>
      <c r="H18" s="43"/>
      <c r="I18" s="43"/>
      <c r="J18" s="43">
        <f>Entertainment[[#This Row],[Projected 
cost]]-Entertainment[[#This Row],[Actual 
cost]]</f>
        <v>0</v>
      </c>
    </row>
    <row r="19" spans="1:10" ht="30" customHeight="1" x14ac:dyDescent="0.3">
      <c r="B19" s="40" t="s">
        <v>6</v>
      </c>
      <c r="C19" s="41">
        <v>22</v>
      </c>
      <c r="D19" s="41">
        <v>28</v>
      </c>
      <c r="E19" s="41">
        <f>Housing[[#This Row],[Projected
cost]]-Housing[[#This Row],[Actual 
cost]]</f>
        <v>-6</v>
      </c>
      <c r="F19" s="5"/>
      <c r="G19" s="42" t="s">
        <v>7</v>
      </c>
      <c r="H19" s="43"/>
      <c r="I19" s="43"/>
      <c r="J19" s="43">
        <f>Entertainment[[#This Row],[Projected 
cost]]-Entertainment[[#This Row],[Actual 
cost]]</f>
        <v>0</v>
      </c>
    </row>
    <row r="20" spans="1:10" ht="30" customHeight="1" x14ac:dyDescent="0.3">
      <c r="B20" s="40" t="s">
        <v>8</v>
      </c>
      <c r="C20" s="41">
        <v>8</v>
      </c>
      <c r="D20" s="41">
        <v>8</v>
      </c>
      <c r="E20" s="41">
        <f>Housing[[#This Row],[Projected
cost]]-Housing[[#This Row],[Actual 
cost]]</f>
        <v>0</v>
      </c>
      <c r="F20" s="5"/>
      <c r="G20" s="42" t="s">
        <v>9</v>
      </c>
      <c r="H20" s="43"/>
      <c r="I20" s="43"/>
      <c r="J20" s="43">
        <f>Entertainment[[#This Row],[Projected 
cost]]-Entertainment[[#This Row],[Actual 
cost]]</f>
        <v>0</v>
      </c>
    </row>
    <row r="21" spans="1:10" ht="30" customHeight="1" x14ac:dyDescent="0.3">
      <c r="B21" s="40" t="s">
        <v>193</v>
      </c>
      <c r="C21" s="41">
        <v>34</v>
      </c>
      <c r="D21" s="41">
        <v>34</v>
      </c>
      <c r="E21" s="41">
        <f>Housing[[#This Row],[Projected
cost]]-Housing[[#This Row],[Actual 
cost]]</f>
        <v>0</v>
      </c>
      <c r="F21" s="5"/>
      <c r="G21" s="42" t="s">
        <v>191</v>
      </c>
      <c r="H21" s="43"/>
      <c r="I21" s="43"/>
      <c r="J21" s="43">
        <f>Entertainment[[#This Row],[Projected 
cost]]-Entertainment[[#This Row],[Actual 
cost]]</f>
        <v>0</v>
      </c>
    </row>
    <row r="22" spans="1:10" ht="30" customHeight="1" x14ac:dyDescent="0.3">
      <c r="B22" s="40" t="s">
        <v>11</v>
      </c>
      <c r="C22" s="41">
        <v>10</v>
      </c>
      <c r="D22" s="41">
        <v>10</v>
      </c>
      <c r="E22" s="41">
        <f>Housing[[#This Row],[Projected
cost]]-Housing[[#This Row],[Actual 
cost]]</f>
        <v>0</v>
      </c>
      <c r="F22" s="5"/>
      <c r="G22" s="42" t="s">
        <v>10</v>
      </c>
      <c r="H22" s="43"/>
      <c r="I22" s="43"/>
      <c r="J22" s="43">
        <f>Entertainment[[#This Row],[Projected 
cost]]-Entertainment[[#This Row],[Actual 
cost]]</f>
        <v>0</v>
      </c>
    </row>
    <row r="23" spans="1:10" ht="30" customHeight="1" x14ac:dyDescent="0.3">
      <c r="B23" s="122" t="s">
        <v>10</v>
      </c>
      <c r="C23" s="41">
        <v>23</v>
      </c>
      <c r="D23" s="41">
        <v>0</v>
      </c>
      <c r="E23" s="41">
        <f>Housing[[#This Row],[Projected
cost]]-Housing[[#This Row],[Actual 
cost]]</f>
        <v>23</v>
      </c>
      <c r="F23" s="5"/>
      <c r="G23" s="42" t="s">
        <v>10</v>
      </c>
      <c r="H23" s="43"/>
      <c r="I23" s="43"/>
      <c r="J23" s="43">
        <f>Entertainment[[#This Row],[Projected 
cost]]-Entertainment[[#This Row],[Actual 
cost]]</f>
        <v>0</v>
      </c>
    </row>
    <row r="24" spans="1:10" ht="30" customHeight="1" x14ac:dyDescent="0.3">
      <c r="B24" s="40" t="s">
        <v>12</v>
      </c>
      <c r="C24" s="41">
        <v>0</v>
      </c>
      <c r="D24" s="41">
        <v>0</v>
      </c>
      <c r="E24" s="41">
        <f>Housing[[#This Row],[Projected
cost]]-Housing[[#This Row],[Actual 
cost]]</f>
        <v>0</v>
      </c>
      <c r="F24" s="5"/>
      <c r="G24" s="42" t="s">
        <v>10</v>
      </c>
      <c r="H24" s="43"/>
      <c r="I24" s="43"/>
      <c r="J24" s="43">
        <f>Entertainment[[#This Row],[Projected 
cost]]-Entertainment[[#This Row],[Actual 
cost]]</f>
        <v>0</v>
      </c>
    </row>
    <row r="25" spans="1:10" ht="30" customHeight="1" x14ac:dyDescent="0.3">
      <c r="B25" s="40" t="s">
        <v>10</v>
      </c>
      <c r="C25" s="41">
        <v>0</v>
      </c>
      <c r="D25" s="41">
        <v>0</v>
      </c>
      <c r="E25" s="41">
        <f>Housing[[#This Row],[Projected
cost]]-Housing[[#This Row],[Actual 
cost]]</f>
        <v>0</v>
      </c>
      <c r="F25" s="5"/>
      <c r="G25" s="44" t="s">
        <v>43</v>
      </c>
      <c r="H25" s="45"/>
      <c r="I25" s="45"/>
      <c r="J25" s="46">
        <f>SUBTOTAL(109,Entertainment[Difference])</f>
        <v>0</v>
      </c>
    </row>
    <row r="26" spans="1:10" ht="30" customHeight="1" x14ac:dyDescent="0.3">
      <c r="B26" s="47" t="s">
        <v>43</v>
      </c>
      <c r="C26" s="48"/>
      <c r="D26" s="48"/>
      <c r="E26" s="41">
        <f>SUBTOTAL(109,Housing[Difference])</f>
        <v>5</v>
      </c>
      <c r="F26" s="5"/>
      <c r="G26" s="49"/>
      <c r="H26" s="49"/>
      <c r="I26" s="49"/>
      <c r="J26" s="49"/>
    </row>
    <row r="27" spans="1:10" ht="37.950000000000003" customHeight="1" x14ac:dyDescent="0.3">
      <c r="B27" s="50"/>
      <c r="C27" s="51"/>
      <c r="D27" s="51"/>
      <c r="E27" s="51"/>
      <c r="F27" s="5"/>
      <c r="G27" s="49"/>
      <c r="H27" s="49"/>
      <c r="I27" s="49"/>
      <c r="J27" s="49"/>
    </row>
    <row r="28" spans="1:10" s="2" customFormat="1" ht="30" customHeight="1" x14ac:dyDescent="0.3">
      <c r="A28" s="29"/>
      <c r="B28" s="146" t="s">
        <v>50</v>
      </c>
      <c r="C28" s="147"/>
      <c r="D28" s="147"/>
      <c r="E28" s="147"/>
      <c r="F28" s="52"/>
      <c r="G28" s="148" t="s">
        <v>51</v>
      </c>
      <c r="H28" s="148"/>
      <c r="I28" s="148"/>
      <c r="J28" s="148"/>
    </row>
    <row r="29" spans="1:10" ht="48" customHeight="1" x14ac:dyDescent="0.3">
      <c r="B29" s="53" t="s">
        <v>49</v>
      </c>
      <c r="C29" s="38" t="s">
        <v>66</v>
      </c>
      <c r="D29" s="38" t="s">
        <v>65</v>
      </c>
      <c r="E29" s="39" t="s">
        <v>3</v>
      </c>
      <c r="F29" s="5"/>
      <c r="G29" s="54" t="s">
        <v>49</v>
      </c>
      <c r="H29" s="38" t="s">
        <v>66</v>
      </c>
      <c r="I29" s="38" t="s">
        <v>65</v>
      </c>
      <c r="J29" s="39" t="s">
        <v>3</v>
      </c>
    </row>
    <row r="30" spans="1:10" ht="30" customHeight="1" x14ac:dyDescent="0.3">
      <c r="B30" s="42" t="s">
        <v>14</v>
      </c>
      <c r="C30" s="43"/>
      <c r="D30" s="43"/>
      <c r="E30" s="43">
        <f>Transportation[[#This Row],[Projected 
cost]]-Transportation[[#This Row],[Actual 
cost]]</f>
        <v>0</v>
      </c>
      <c r="F30" s="5"/>
      <c r="G30" s="42" t="s">
        <v>13</v>
      </c>
      <c r="H30" s="43"/>
      <c r="I30" s="43"/>
      <c r="J30" s="43">
        <f>Loans[[#This Row],[Projected 
cost]]-Loans[[#This Row],[Actual 
cost]]</f>
        <v>0</v>
      </c>
    </row>
    <row r="31" spans="1:10" ht="30" customHeight="1" x14ac:dyDescent="0.3">
      <c r="B31" s="42" t="s">
        <v>16</v>
      </c>
      <c r="C31" s="43"/>
      <c r="D31" s="43"/>
      <c r="E31" s="43">
        <f>Transportation[[#This Row],[Projected 
cost]]-Transportation[[#This Row],[Actual 
cost]]</f>
        <v>0</v>
      </c>
      <c r="F31" s="5"/>
      <c r="G31" s="42" t="s">
        <v>15</v>
      </c>
      <c r="H31" s="43"/>
      <c r="I31" s="43"/>
      <c r="J31" s="43">
        <f>Loans[[#This Row],[Projected 
cost]]-Loans[[#This Row],[Actual 
cost]]</f>
        <v>0</v>
      </c>
    </row>
    <row r="32" spans="1:10" ht="30" customHeight="1" x14ac:dyDescent="0.3">
      <c r="B32" s="42" t="s">
        <v>18</v>
      </c>
      <c r="C32" s="43"/>
      <c r="D32" s="43"/>
      <c r="E32" s="43">
        <f>Transportation[[#This Row],[Projected 
cost]]-Transportation[[#This Row],[Actual 
cost]]</f>
        <v>0</v>
      </c>
      <c r="F32" s="5"/>
      <c r="G32" s="42" t="s">
        <v>17</v>
      </c>
      <c r="H32" s="43"/>
      <c r="I32" s="43"/>
      <c r="J32" s="43">
        <f>Loans[[#This Row],[Projected 
cost]]-Loans[[#This Row],[Actual 
cost]]</f>
        <v>0</v>
      </c>
    </row>
    <row r="33" spans="1:10" ht="30" customHeight="1" x14ac:dyDescent="0.3">
      <c r="B33" s="42" t="s">
        <v>19</v>
      </c>
      <c r="C33" s="43"/>
      <c r="D33" s="43"/>
      <c r="E33" s="43">
        <f>Transportation[[#This Row],[Projected 
cost]]-Transportation[[#This Row],[Actual 
cost]]</f>
        <v>0</v>
      </c>
      <c r="F33" s="5"/>
      <c r="G33" s="42" t="s">
        <v>17</v>
      </c>
      <c r="H33" s="43"/>
      <c r="I33" s="43"/>
      <c r="J33" s="43">
        <f>Loans[[#This Row],[Projected 
cost]]-Loans[[#This Row],[Actual 
cost]]</f>
        <v>0</v>
      </c>
    </row>
    <row r="34" spans="1:10" ht="30" customHeight="1" x14ac:dyDescent="0.3">
      <c r="B34" s="42" t="s">
        <v>20</v>
      </c>
      <c r="C34" s="43"/>
      <c r="D34" s="43"/>
      <c r="E34" s="43">
        <f>Transportation[[#This Row],[Projected 
cost]]-Transportation[[#This Row],[Actual 
cost]]</f>
        <v>0</v>
      </c>
      <c r="F34" s="5"/>
      <c r="G34" s="42" t="s">
        <v>17</v>
      </c>
      <c r="H34" s="43"/>
      <c r="I34" s="43"/>
      <c r="J34" s="43">
        <f>Loans[[#This Row],[Projected 
cost]]-Loans[[#This Row],[Actual 
cost]]</f>
        <v>0</v>
      </c>
    </row>
    <row r="35" spans="1:10" ht="30" customHeight="1" x14ac:dyDescent="0.3">
      <c r="B35" s="42" t="s">
        <v>21</v>
      </c>
      <c r="C35" s="43"/>
      <c r="D35" s="43"/>
      <c r="E35" s="43">
        <f>Transportation[[#This Row],[Projected 
cost]]-Transportation[[#This Row],[Actual 
cost]]</f>
        <v>0</v>
      </c>
      <c r="F35" s="5"/>
      <c r="G35" s="42" t="s">
        <v>10</v>
      </c>
      <c r="H35" s="43"/>
      <c r="I35" s="43"/>
      <c r="J35" s="43">
        <f>Loans[[#This Row],[Projected 
cost]]-Loans[[#This Row],[Actual 
cost]]</f>
        <v>0</v>
      </c>
    </row>
    <row r="36" spans="1:10" ht="30" customHeight="1" x14ac:dyDescent="0.3">
      <c r="B36" s="42" t="s">
        <v>10</v>
      </c>
      <c r="C36" s="43"/>
      <c r="D36" s="43"/>
      <c r="E36" s="43">
        <f>Transportation[[#This Row],[Projected 
cost]]-Transportation[[#This Row],[Actual 
cost]]</f>
        <v>0</v>
      </c>
      <c r="F36" s="5"/>
      <c r="G36" s="44" t="s">
        <v>43</v>
      </c>
      <c r="H36" s="55"/>
      <c r="I36" s="55"/>
      <c r="J36" s="46">
        <f>SUBTOTAL(109,Loans[Difference])</f>
        <v>0</v>
      </c>
    </row>
    <row r="37" spans="1:10" ht="30" customHeight="1" x14ac:dyDescent="0.3">
      <c r="B37" s="44" t="s">
        <v>43</v>
      </c>
      <c r="C37" s="55"/>
      <c r="D37" s="55"/>
      <c r="E37" s="46">
        <f>SUBTOTAL(109,Transportation[Difference])</f>
        <v>0</v>
      </c>
      <c r="F37" s="5"/>
      <c r="G37" s="50"/>
      <c r="H37" s="56"/>
      <c r="I37" s="56"/>
      <c r="J37" s="56"/>
    </row>
    <row r="38" spans="1:10" ht="37.950000000000003" customHeight="1" x14ac:dyDescent="0.3">
      <c r="B38" s="57"/>
      <c r="C38" s="58"/>
      <c r="D38" s="58"/>
      <c r="E38" s="51"/>
      <c r="F38" s="5"/>
      <c r="G38" s="135"/>
      <c r="H38" s="135"/>
      <c r="I38" s="135"/>
      <c r="J38" s="135"/>
    </row>
    <row r="39" spans="1:10" s="2" customFormat="1" ht="30" customHeight="1" x14ac:dyDescent="0.3">
      <c r="A39" s="29"/>
      <c r="B39" s="148" t="s">
        <v>18</v>
      </c>
      <c r="C39" s="149"/>
      <c r="D39" s="149"/>
      <c r="E39" s="149"/>
      <c r="F39" s="52"/>
      <c r="G39" s="148" t="s">
        <v>52</v>
      </c>
      <c r="H39" s="149"/>
      <c r="I39" s="149"/>
      <c r="J39" s="149"/>
    </row>
    <row r="40" spans="1:10" ht="48" customHeight="1" x14ac:dyDescent="0.3">
      <c r="B40" s="54" t="s">
        <v>49</v>
      </c>
      <c r="C40" s="38" t="s">
        <v>64</v>
      </c>
      <c r="D40" s="38" t="s">
        <v>65</v>
      </c>
      <c r="E40" s="39" t="s">
        <v>3</v>
      </c>
      <c r="F40" s="5"/>
      <c r="G40" s="37" t="s">
        <v>49</v>
      </c>
      <c r="H40" s="38" t="s">
        <v>66</v>
      </c>
      <c r="I40" s="38" t="s">
        <v>65</v>
      </c>
      <c r="J40" s="39" t="s">
        <v>3</v>
      </c>
    </row>
    <row r="41" spans="1:10" ht="30" customHeight="1" x14ac:dyDescent="0.3">
      <c r="B41" s="42" t="s">
        <v>24</v>
      </c>
      <c r="C41" s="43"/>
      <c r="D41" s="43"/>
      <c r="E41" s="43">
        <f>Insurance[[#This Row],[Projected
cost]]-Insurance[[#This Row],[Actual 
cost]]</f>
        <v>0</v>
      </c>
      <c r="F41" s="5"/>
      <c r="G41" s="42" t="s">
        <v>22</v>
      </c>
      <c r="H41" s="43"/>
      <c r="I41" s="43"/>
      <c r="J41" s="43">
        <f>Taxes[[#This Row],[Projected 
cost]]-Taxes[[#This Row],[Actual 
cost]]</f>
        <v>0</v>
      </c>
    </row>
    <row r="42" spans="1:10" ht="30" customHeight="1" x14ac:dyDescent="0.3">
      <c r="B42" s="42" t="s">
        <v>26</v>
      </c>
      <c r="C42" s="43"/>
      <c r="D42" s="43"/>
      <c r="E42" s="43">
        <f>Insurance[[#This Row],[Projected
cost]]-Insurance[[#This Row],[Actual 
cost]]</f>
        <v>0</v>
      </c>
      <c r="F42" s="5"/>
      <c r="G42" s="42" t="s">
        <v>23</v>
      </c>
      <c r="H42" s="43"/>
      <c r="I42" s="43"/>
      <c r="J42" s="43">
        <f>Taxes[[#This Row],[Projected 
cost]]-Taxes[[#This Row],[Actual 
cost]]</f>
        <v>0</v>
      </c>
    </row>
    <row r="43" spans="1:10" ht="30" customHeight="1" x14ac:dyDescent="0.3">
      <c r="B43" s="42" t="s">
        <v>27</v>
      </c>
      <c r="C43" s="43"/>
      <c r="D43" s="43"/>
      <c r="E43" s="43">
        <f>Insurance[[#This Row],[Projected
cost]]-Insurance[[#This Row],[Actual 
cost]]</f>
        <v>0</v>
      </c>
      <c r="F43" s="5"/>
      <c r="G43" s="42" t="s">
        <v>25</v>
      </c>
      <c r="H43" s="43"/>
      <c r="I43" s="43"/>
      <c r="J43" s="43">
        <f>Taxes[[#This Row],[Projected 
cost]]-Taxes[[#This Row],[Actual 
cost]]</f>
        <v>0</v>
      </c>
    </row>
    <row r="44" spans="1:10" ht="30" customHeight="1" x14ac:dyDescent="0.3">
      <c r="B44" s="42" t="s">
        <v>10</v>
      </c>
      <c r="C44" s="43"/>
      <c r="D44" s="43"/>
      <c r="E44" s="43">
        <f>Insurance[[#This Row],[Projected
cost]]-Insurance[[#This Row],[Actual 
cost]]</f>
        <v>0</v>
      </c>
      <c r="F44" s="5"/>
      <c r="G44" s="42" t="s">
        <v>10</v>
      </c>
      <c r="H44" s="43"/>
      <c r="I44" s="43"/>
      <c r="J44" s="43">
        <f>Taxes[[#This Row],[Projected 
cost]]-Taxes[[#This Row],[Actual 
cost]]</f>
        <v>0</v>
      </c>
    </row>
    <row r="45" spans="1:10" ht="30" customHeight="1" x14ac:dyDescent="0.3">
      <c r="B45" s="44" t="s">
        <v>43</v>
      </c>
      <c r="C45" s="59"/>
      <c r="D45" s="59"/>
      <c r="E45" s="46">
        <f>SUBTOTAL(109,Insurance[Difference])</f>
        <v>0</v>
      </c>
      <c r="F45" s="5"/>
      <c r="G45" s="44" t="s">
        <v>43</v>
      </c>
      <c r="H45" s="55"/>
      <c r="I45" s="55"/>
      <c r="J45" s="46">
        <f>SUBTOTAL(109,Taxes[Difference])</f>
        <v>0</v>
      </c>
    </row>
    <row r="46" spans="1:10" ht="37.950000000000003" customHeight="1" x14ac:dyDescent="0.3">
      <c r="B46" s="60"/>
      <c r="C46" s="61"/>
      <c r="D46" s="61"/>
      <c r="E46" s="43"/>
      <c r="F46" s="5"/>
      <c r="G46" s="49"/>
      <c r="H46" s="49"/>
      <c r="I46" s="49"/>
      <c r="J46" s="49"/>
    </row>
    <row r="47" spans="1:10" s="2" customFormat="1" ht="30" customHeight="1" x14ac:dyDescent="0.3">
      <c r="A47" s="29"/>
      <c r="B47" s="146" t="s">
        <v>34</v>
      </c>
      <c r="C47" s="147"/>
      <c r="D47" s="147"/>
      <c r="E47" s="147"/>
      <c r="F47" s="52"/>
      <c r="G47" s="148" t="s">
        <v>67</v>
      </c>
      <c r="H47" s="149"/>
      <c r="I47" s="149"/>
      <c r="J47" s="149"/>
    </row>
    <row r="48" spans="1:10" ht="49.95" customHeight="1" x14ac:dyDescent="0.3">
      <c r="B48" s="62" t="s">
        <v>49</v>
      </c>
      <c r="C48" s="38" t="s">
        <v>66</v>
      </c>
      <c r="D48" s="38" t="s">
        <v>65</v>
      </c>
      <c r="E48" s="39" t="s">
        <v>3</v>
      </c>
      <c r="F48" s="5"/>
      <c r="G48" s="37" t="s">
        <v>49</v>
      </c>
      <c r="H48" s="38" t="s">
        <v>66</v>
      </c>
      <c r="I48" s="38" t="s">
        <v>65</v>
      </c>
      <c r="J48" s="39" t="s">
        <v>3</v>
      </c>
    </row>
    <row r="49" spans="1:10" ht="30" customHeight="1" x14ac:dyDescent="0.3">
      <c r="B49" s="42" t="s">
        <v>30</v>
      </c>
      <c r="C49" s="43"/>
      <c r="D49" s="43"/>
      <c r="E49" s="43">
        <f>Food[[#This Row],[Projected 
cost]]-Food[[#This Row],[Actual 
cost]]</f>
        <v>0</v>
      </c>
      <c r="F49" s="5"/>
      <c r="G49" s="42" t="s">
        <v>28</v>
      </c>
      <c r="H49" s="43"/>
      <c r="I49" s="43"/>
      <c r="J49" s="43">
        <f>Savings[[#This Row],[Projected 
cost]]-Savings[[#This Row],[Actual 
cost]]</f>
        <v>0</v>
      </c>
    </row>
    <row r="50" spans="1:10" ht="30" customHeight="1" x14ac:dyDescent="0.3">
      <c r="B50" s="42" t="s">
        <v>31</v>
      </c>
      <c r="C50" s="43"/>
      <c r="D50" s="43"/>
      <c r="E50" s="43">
        <f>Food[[#This Row],[Projected 
cost]]-Food[[#This Row],[Actual 
cost]]</f>
        <v>0</v>
      </c>
      <c r="F50" s="5"/>
      <c r="G50" s="42" t="s">
        <v>29</v>
      </c>
      <c r="H50" s="43"/>
      <c r="I50" s="43"/>
      <c r="J50" s="43">
        <f>Savings[[#This Row],[Projected 
cost]]-Savings[[#This Row],[Actual 
cost]]</f>
        <v>0</v>
      </c>
    </row>
    <row r="51" spans="1:10" ht="30" customHeight="1" x14ac:dyDescent="0.3">
      <c r="B51" s="42" t="s">
        <v>10</v>
      </c>
      <c r="C51" s="43"/>
      <c r="D51" s="43"/>
      <c r="E51" s="43">
        <f>Food[[#This Row],[Projected 
cost]]-Food[[#This Row],[Actual 
cost]]</f>
        <v>0</v>
      </c>
      <c r="F51" s="5"/>
      <c r="G51" s="42" t="s">
        <v>10</v>
      </c>
      <c r="H51" s="43"/>
      <c r="I51" s="43"/>
      <c r="J51" s="43">
        <f>Savings[[#This Row],[Projected 
cost]]-Savings[[#This Row],[Actual 
cost]]</f>
        <v>0</v>
      </c>
    </row>
    <row r="52" spans="1:10" ht="30" customHeight="1" x14ac:dyDescent="0.3">
      <c r="B52" s="44" t="s">
        <v>43</v>
      </c>
      <c r="C52" s="59"/>
      <c r="D52" s="59"/>
      <c r="E52" s="46">
        <f>SUBTOTAL(109,Food[Difference])</f>
        <v>0</v>
      </c>
      <c r="F52" s="5"/>
      <c r="G52" s="44" t="s">
        <v>43</v>
      </c>
      <c r="H52" s="55"/>
      <c r="I52" s="55"/>
      <c r="J52" s="46">
        <f>SUBTOTAL(109,Savings[Difference])</f>
        <v>0</v>
      </c>
    </row>
    <row r="53" spans="1:10" ht="37.950000000000003" customHeight="1" x14ac:dyDescent="0.3">
      <c r="B53" s="63"/>
      <c r="C53" s="56"/>
      <c r="D53" s="56"/>
      <c r="E53" s="56"/>
      <c r="F53" s="5"/>
      <c r="G53" s="64"/>
      <c r="H53" s="65"/>
      <c r="I53" s="65"/>
      <c r="J53" s="65"/>
    </row>
    <row r="54" spans="1:10" s="2" customFormat="1" ht="30" customHeight="1" x14ac:dyDescent="0.3">
      <c r="A54" s="29"/>
      <c r="B54" s="146" t="s">
        <v>53</v>
      </c>
      <c r="C54" s="147"/>
      <c r="D54" s="147"/>
      <c r="E54" s="147"/>
      <c r="F54" s="52"/>
      <c r="G54" s="148" t="s">
        <v>68</v>
      </c>
      <c r="H54" s="149"/>
      <c r="I54" s="149"/>
      <c r="J54" s="149"/>
    </row>
    <row r="55" spans="1:10" ht="48" customHeight="1" x14ac:dyDescent="0.3">
      <c r="B55" s="66" t="s">
        <v>49</v>
      </c>
      <c r="C55" s="38" t="s">
        <v>66</v>
      </c>
      <c r="D55" s="38" t="s">
        <v>65</v>
      </c>
      <c r="E55" s="39" t="s">
        <v>3</v>
      </c>
      <c r="F55" s="5"/>
      <c r="G55" s="54" t="s">
        <v>49</v>
      </c>
      <c r="H55" s="38" t="s">
        <v>66</v>
      </c>
      <c r="I55" s="38" t="s">
        <v>65</v>
      </c>
      <c r="J55" s="39" t="s">
        <v>3</v>
      </c>
    </row>
    <row r="56" spans="1:10" ht="30" customHeight="1" x14ac:dyDescent="0.3">
      <c r="B56" s="42" t="s">
        <v>34</v>
      </c>
      <c r="C56" s="43"/>
      <c r="D56" s="43"/>
      <c r="E56" s="43">
        <f>Pets[[#This Row],[Projected 
cost]]-Pets[[#This Row],[Actual 
cost]]</f>
        <v>0</v>
      </c>
      <c r="F56" s="5"/>
      <c r="G56" s="42" t="s">
        <v>32</v>
      </c>
      <c r="H56" s="43"/>
      <c r="I56" s="43"/>
      <c r="J56" s="43">
        <f>Gifts[[#This Row],[Projected 
cost]]-Gifts[[#This Row],[Actual 
cost]]</f>
        <v>0</v>
      </c>
    </row>
    <row r="57" spans="1:10" ht="30" customHeight="1" x14ac:dyDescent="0.3">
      <c r="B57" s="42" t="s">
        <v>36</v>
      </c>
      <c r="C57" s="43"/>
      <c r="D57" s="43"/>
      <c r="E57" s="43">
        <f>Pets[[#This Row],[Projected 
cost]]-Pets[[#This Row],[Actual 
cost]]</f>
        <v>0</v>
      </c>
      <c r="F57" s="5"/>
      <c r="G57" s="42" t="s">
        <v>33</v>
      </c>
      <c r="H57" s="43"/>
      <c r="I57" s="43"/>
      <c r="J57" s="43">
        <f>Gifts[[#This Row],[Projected 
cost]]-Gifts[[#This Row],[Actual 
cost]]</f>
        <v>0</v>
      </c>
    </row>
    <row r="58" spans="1:10" ht="30" customHeight="1" x14ac:dyDescent="0.3">
      <c r="B58" s="42" t="s">
        <v>37</v>
      </c>
      <c r="C58" s="43"/>
      <c r="D58" s="43"/>
      <c r="E58" s="43">
        <f>Pets[[#This Row],[Projected 
cost]]-Pets[[#This Row],[Actual 
cost]]</f>
        <v>0</v>
      </c>
      <c r="F58" s="5"/>
      <c r="G58" s="42" t="s">
        <v>35</v>
      </c>
      <c r="H58" s="43"/>
      <c r="I58" s="43"/>
      <c r="J58" s="43">
        <f>Gifts[[#This Row],[Projected 
cost]]-Gifts[[#This Row],[Actual 
cost]]</f>
        <v>0</v>
      </c>
    </row>
    <row r="59" spans="1:10" ht="30" customHeight="1" x14ac:dyDescent="0.3">
      <c r="B59" s="42" t="s">
        <v>38</v>
      </c>
      <c r="C59" s="43"/>
      <c r="D59" s="43"/>
      <c r="E59" s="43">
        <f>Pets[[#This Row],[Projected 
cost]]-Pets[[#This Row],[Actual 
cost]]</f>
        <v>0</v>
      </c>
      <c r="F59" s="5"/>
      <c r="G59" s="44" t="s">
        <v>43</v>
      </c>
      <c r="H59" s="59"/>
      <c r="I59" s="59"/>
      <c r="J59" s="46">
        <f>SUBTOTAL(109,Gifts[Difference])</f>
        <v>0</v>
      </c>
    </row>
    <row r="60" spans="1:10" ht="30" customHeight="1" x14ac:dyDescent="0.3">
      <c r="B60" s="42" t="s">
        <v>10</v>
      </c>
      <c r="C60" s="43"/>
      <c r="D60" s="43"/>
      <c r="E60" s="43">
        <f>Pets[[#This Row],[Projected 
cost]]-Pets[[#This Row],[Actual 
cost]]</f>
        <v>0</v>
      </c>
      <c r="F60" s="5"/>
      <c r="G60" s="50"/>
      <c r="H60" s="58"/>
      <c r="I60" s="58"/>
      <c r="J60" s="51"/>
    </row>
    <row r="61" spans="1:10" ht="30" customHeight="1" x14ac:dyDescent="0.3">
      <c r="B61" s="44" t="s">
        <v>43</v>
      </c>
      <c r="C61" s="67"/>
      <c r="D61" s="67"/>
      <c r="E61" s="67">
        <f>SUBTOTAL(109,Pets[Difference])</f>
        <v>0</v>
      </c>
      <c r="F61" s="5"/>
      <c r="G61" s="50"/>
      <c r="H61" s="58"/>
      <c r="I61" s="58"/>
      <c r="J61" s="51"/>
    </row>
    <row r="62" spans="1:10" ht="37.950000000000003" customHeight="1" x14ac:dyDescent="0.3">
      <c r="B62" s="57"/>
      <c r="C62" s="68"/>
      <c r="D62" s="68"/>
      <c r="E62" s="68"/>
      <c r="F62" s="5"/>
      <c r="G62" s="69"/>
      <c r="H62" s="58"/>
      <c r="I62" s="58"/>
      <c r="J62" s="58"/>
    </row>
    <row r="63" spans="1:10" s="2" customFormat="1" ht="30" customHeight="1" x14ac:dyDescent="0.3">
      <c r="A63" s="29"/>
      <c r="B63" s="155" t="s">
        <v>69</v>
      </c>
      <c r="C63" s="156"/>
      <c r="D63" s="156"/>
      <c r="E63" s="156"/>
      <c r="F63" s="52"/>
      <c r="G63" s="146" t="s">
        <v>54</v>
      </c>
      <c r="H63" s="147"/>
      <c r="I63" s="147"/>
      <c r="J63" s="147"/>
    </row>
    <row r="64" spans="1:10" ht="48" customHeight="1" x14ac:dyDescent="0.3">
      <c r="B64" s="37" t="s">
        <v>49</v>
      </c>
      <c r="C64" s="38" t="s">
        <v>66</v>
      </c>
      <c r="D64" s="38" t="s">
        <v>65</v>
      </c>
      <c r="E64" s="39" t="s">
        <v>3</v>
      </c>
      <c r="F64" s="5"/>
      <c r="G64" s="70" t="s">
        <v>39</v>
      </c>
      <c r="H64" s="38" t="s">
        <v>66</v>
      </c>
      <c r="I64" s="38" t="s">
        <v>65</v>
      </c>
      <c r="J64" s="39" t="s">
        <v>3</v>
      </c>
    </row>
    <row r="65" spans="2:10" ht="30" customHeight="1" x14ac:dyDescent="0.3">
      <c r="B65" s="42" t="s">
        <v>36</v>
      </c>
      <c r="C65" s="43"/>
      <c r="D65" s="43"/>
      <c r="E65" s="43">
        <f>PersonalCare[[#This Row],[Projected 
cost]]-PersonalCare[[#This Row],[Actual 
cost]]</f>
        <v>0</v>
      </c>
      <c r="F65" s="5"/>
      <c r="G65" s="42" t="s">
        <v>40</v>
      </c>
      <c r="H65" s="43"/>
      <c r="I65" s="43"/>
      <c r="J65" s="43">
        <f>Legal[[#This Row],[Projected 
cost]]-Legal[[#This Row],[Actual 
cost]]</f>
        <v>0</v>
      </c>
    </row>
    <row r="66" spans="2:10" ht="30" customHeight="1" x14ac:dyDescent="0.3">
      <c r="B66" s="42" t="s">
        <v>195</v>
      </c>
      <c r="C66" s="43"/>
      <c r="D66" s="43"/>
      <c r="E66" s="43">
        <f>PersonalCare[[#This Row],[Projected 
cost]]-PersonalCare[[#This Row],[Actual 
cost]]</f>
        <v>0</v>
      </c>
      <c r="F66" s="5"/>
      <c r="G66" s="42" t="s">
        <v>41</v>
      </c>
      <c r="H66" s="43"/>
      <c r="I66" s="43"/>
      <c r="J66" s="43">
        <f>Legal[[#This Row],[Projected 
cost]]-Legal[[#This Row],[Actual 
cost]]</f>
        <v>0</v>
      </c>
    </row>
    <row r="67" spans="2:10" ht="30" customHeight="1" x14ac:dyDescent="0.3">
      <c r="B67" s="42" t="s">
        <v>42</v>
      </c>
      <c r="C67" s="43"/>
      <c r="D67" s="43"/>
      <c r="E67" s="43">
        <f>PersonalCare[[#This Row],[Projected 
cost]]-PersonalCare[[#This Row],[Actual 
cost]]</f>
        <v>0</v>
      </c>
      <c r="F67" s="5"/>
      <c r="G67" s="42" t="s">
        <v>10</v>
      </c>
      <c r="H67" s="43"/>
      <c r="I67" s="43"/>
      <c r="J67" s="43">
        <f>Legal[[#This Row],[Projected 
cost]]-Legal[[#This Row],[Actual 
cost]]</f>
        <v>0</v>
      </c>
    </row>
    <row r="68" spans="2:10" ht="30" customHeight="1" x14ac:dyDescent="0.3">
      <c r="B68" s="42" t="s">
        <v>196</v>
      </c>
      <c r="C68" s="43"/>
      <c r="D68" s="43"/>
      <c r="E68" s="43">
        <f>PersonalCare[[#This Row],[Projected 
cost]]-PersonalCare[[#This Row],[Actual 
cost]]</f>
        <v>0</v>
      </c>
      <c r="F68" s="5"/>
      <c r="G68" s="42" t="s">
        <v>10</v>
      </c>
      <c r="H68" s="43"/>
      <c r="I68" s="43"/>
      <c r="J68" s="43">
        <f>Legal[[#This Row],[Projected 
cost]]-Legal[[#This Row],[Actual 
cost]]</f>
        <v>0</v>
      </c>
    </row>
    <row r="69" spans="2:10" ht="30" customHeight="1" x14ac:dyDescent="0.3">
      <c r="B69" s="42" t="s">
        <v>10</v>
      </c>
      <c r="C69" s="43"/>
      <c r="D69" s="43"/>
      <c r="E69" s="43">
        <f>PersonalCare[[#This Row],[Projected 
cost]]-PersonalCare[[#This Row],[Actual 
cost]]</f>
        <v>0</v>
      </c>
      <c r="F69" s="5"/>
      <c r="G69" s="44" t="s">
        <v>43</v>
      </c>
      <c r="H69" s="59"/>
      <c r="I69" s="59"/>
      <c r="J69" s="46">
        <f>SUBTOTAL(109,Legal[Difference])</f>
        <v>0</v>
      </c>
    </row>
    <row r="70" spans="2:10" ht="30" customHeight="1" x14ac:dyDescent="0.3">
      <c r="B70" s="42" t="s">
        <v>10</v>
      </c>
      <c r="C70" s="43"/>
      <c r="D70" s="43"/>
      <c r="E70" s="43">
        <f>PersonalCare[[#This Row],[Projected 
cost]]-PersonalCare[[#This Row],[Actual 
cost]]</f>
        <v>0</v>
      </c>
      <c r="F70" s="5"/>
      <c r="G70" s="49"/>
      <c r="H70" s="49"/>
      <c r="I70" s="49"/>
      <c r="J70" s="49"/>
    </row>
    <row r="71" spans="2:10" ht="30" customHeight="1" x14ac:dyDescent="0.3">
      <c r="B71" s="42" t="s">
        <v>10</v>
      </c>
      <c r="C71" s="43"/>
      <c r="D71" s="43"/>
      <c r="E71" s="43">
        <f>PersonalCare[[#This Row],[Projected 
cost]]-PersonalCare[[#This Row],[Actual 
cost]]</f>
        <v>0</v>
      </c>
      <c r="F71" s="5"/>
      <c r="G71" s="49"/>
      <c r="H71" s="49"/>
      <c r="I71" s="49"/>
      <c r="J71" s="49"/>
    </row>
    <row r="72" spans="2:10" ht="30" customHeight="1" x14ac:dyDescent="0.3">
      <c r="B72" s="44" t="s">
        <v>43</v>
      </c>
      <c r="C72" s="59"/>
      <c r="D72" s="59"/>
      <c r="E72" s="46">
        <f>SUBTOTAL(109,PersonalCare[Difference])</f>
        <v>0</v>
      </c>
      <c r="F72" s="5"/>
      <c r="G72" s="49"/>
      <c r="H72" s="49"/>
      <c r="I72" s="49"/>
      <c r="J72" s="49"/>
    </row>
    <row r="73" spans="2:10" ht="30" customHeight="1" x14ac:dyDescent="0.3">
      <c r="B73" s="27"/>
      <c r="C73" s="27"/>
      <c r="D73" s="27"/>
      <c r="E73" s="27"/>
      <c r="F73" s="5"/>
      <c r="G73" s="136" t="s">
        <v>70</v>
      </c>
      <c r="H73" s="136"/>
      <c r="I73" s="136"/>
      <c r="J73" s="152">
        <f>SUBTOTAL(109,Housing[Projected
cost],Transportation[Projected 
cost],Insurance[Projected
cost],Food[Projected 
cost],Pets[Projected 
cost],PersonalCare[Projected 
cost],Entertainment[Projected 
cost],Loans[Projected 
cost],Taxes[Projected 
cost],Savings[Projected 
cost],Gifts[Projected 
cost],Legal[Projected 
cost])</f>
        <v>841</v>
      </c>
    </row>
    <row r="74" spans="2:10" ht="30" customHeight="1" x14ac:dyDescent="0.3">
      <c r="F74" s="5"/>
      <c r="G74" s="136"/>
      <c r="H74" s="136"/>
      <c r="I74" s="136"/>
      <c r="J74" s="152"/>
    </row>
    <row r="75" spans="2:10" ht="30" customHeight="1" x14ac:dyDescent="0.3">
      <c r="F75" s="5"/>
      <c r="G75" s="154" t="s">
        <v>71</v>
      </c>
      <c r="H75" s="154"/>
      <c r="I75" s="154"/>
      <c r="J75" s="153">
        <f>SUBTOTAL(109,Housing[Actual 
cost],Transportation[Actual 
cost],Insurance[Actual 
cost],Food[Actual 
cost],Pets[Actual 
cost],PersonalCare[Actual 
cost],Entertainment[Actual 
cost],Loans[Actual 
cost],Taxes[Actual 
cost],Savings[Actual 
cost],Gifts[Actual 
cost],Legal[Actual 
cost])</f>
        <v>836</v>
      </c>
    </row>
    <row r="76" spans="2:10" ht="30" customHeight="1" x14ac:dyDescent="0.3">
      <c r="F76" s="5"/>
      <c r="G76" s="154"/>
      <c r="H76" s="154"/>
      <c r="I76" s="154"/>
      <c r="J76" s="153"/>
    </row>
    <row r="77" spans="2:10" ht="24.9" customHeight="1" x14ac:dyDescent="0.3">
      <c r="F77" s="5"/>
      <c r="G77" s="150" t="s">
        <v>72</v>
      </c>
      <c r="H77" s="150"/>
      <c r="I77" s="150"/>
      <c r="J77" s="151">
        <f>J73-J75</f>
        <v>5</v>
      </c>
    </row>
    <row r="78" spans="2:10" ht="24.9" customHeight="1" x14ac:dyDescent="0.3">
      <c r="F78" s="5"/>
      <c r="G78" s="150"/>
      <c r="H78" s="150"/>
      <c r="I78" s="150"/>
      <c r="J78" s="151"/>
    </row>
    <row r="79" spans="2:10" ht="24.9" customHeight="1" x14ac:dyDescent="0.3">
      <c r="F79" s="5"/>
    </row>
    <row r="80" spans="2:10" ht="24.9" customHeight="1" x14ac:dyDescent="0.3">
      <c r="F80" s="5"/>
    </row>
    <row r="81" spans="6:6" ht="24.9" customHeight="1" x14ac:dyDescent="0.3">
      <c r="F81" s="5"/>
    </row>
  </sheetData>
  <mergeCells count="26">
    <mergeCell ref="G47:J47"/>
    <mergeCell ref="B54:E54"/>
    <mergeCell ref="G54:J54"/>
    <mergeCell ref="B63:E63"/>
    <mergeCell ref="G63:J63"/>
    <mergeCell ref="G77:I78"/>
    <mergeCell ref="J77:J78"/>
    <mergeCell ref="J73:J74"/>
    <mergeCell ref="J75:J76"/>
    <mergeCell ref="G75:I76"/>
    <mergeCell ref="B2:H2"/>
    <mergeCell ref="G38:J38"/>
    <mergeCell ref="G73:I74"/>
    <mergeCell ref="E4:G5"/>
    <mergeCell ref="E6:G7"/>
    <mergeCell ref="E8:G9"/>
    <mergeCell ref="B4:C4"/>
    <mergeCell ref="B9:C9"/>
    <mergeCell ref="H4:H5"/>
    <mergeCell ref="H6:H7"/>
    <mergeCell ref="H8:H9"/>
    <mergeCell ref="B28:E28"/>
    <mergeCell ref="B39:E39"/>
    <mergeCell ref="G28:J28"/>
    <mergeCell ref="G39:J39"/>
    <mergeCell ref="B47:E47"/>
  </mergeCells>
  <dataValidations count="12">
    <dataValidation allowBlank="1" showInputMessage="1" showErrorMessage="1" prompt="Create a Personal Monthly Budget in this worksheet. Helpful instructions on how to use this worksheet are in cells in this column. Arrow down to get started." sqref="A1" xr:uid="{535C1FB4-69DA-478A-9C24-451D9BD5B386}"/>
    <dataValidation allowBlank="1" showInputMessage="1" showErrorMessage="1" prompt="Title of this worksheet is in cell B2. Next instruction is in cell A4." sqref="A2" xr:uid="{B4FABB03-3192-4386-8C0C-14BCEBFC58A9}"/>
    <dataValidation allowBlank="1" showInputMessage="1" showErrorMessage="1" prompt="Projected Monthly Income label is in cell at right. Enter Income 1 in cell C5 and Extra Income in C6 to calculate Total monthly income in C7. Next instruction is in cell A7." sqref="A4" xr:uid="{37ECE25A-D750-4901-9936-FA0425D6DFC1}"/>
    <dataValidation allowBlank="1" showInputMessage="1" showErrorMessage="1" prompt="Projected Balance is auto calculated in cell H4, Actual Balance in H6, and Difference in H8. Next instruction is in cell A9." sqref="A7" xr:uid="{30295BAD-27FA-449C-8A78-ECFC2ACE1A2B}"/>
    <dataValidation allowBlank="1" showInputMessage="1" showErrorMessage="1" prompt="Actual Monthly Income label is in cell at right. Enter Income 1 in cell C10 and Extra Income in C11 to calculate Total monthly income in C12. Next instruction is in cell A15." sqref="A9" xr:uid="{23FC07BB-1058-4403-A6BB-F2E3DAB6391D}"/>
    <dataValidation allowBlank="1" showInputMessage="1" showErrorMessage="1" prompt="Enter details in Housing table starting in cell at right and in Entertainment table starting in cell G15. Next instruction is in cell A29." sqref="A15" xr:uid="{DCC6E90E-6B90-466F-863D-46F7DA3C4296}"/>
    <dataValidation allowBlank="1" showInputMessage="1" showErrorMessage="1" prompt="Enter details in Transportation table starting in cell at right and in Loans table starting in cell G29. Next instruction is in cell A40." sqref="A29" xr:uid="{AFC8D67D-8805-4E04-8494-156CF7945383}"/>
    <dataValidation allowBlank="1" showInputMessage="1" showErrorMessage="1" prompt="Enter details in Insurance table starting in cell at right and in Taxes table starting in cell G40. Next instruction is in cell A48." sqref="A40" xr:uid="{34699D58-6783-4DA8-AD00-EB6D5B4F4886}"/>
    <dataValidation allowBlank="1" showInputMessage="1" showErrorMessage="1" prompt="Enter details in Food table starting in cell at right and in Savings table starting in cell G48. Next instruction is in cell A55." sqref="A48" xr:uid="{E10C94B7-CAAB-4591-99E4-5A50789CA061}"/>
    <dataValidation allowBlank="1" showInputMessage="1" showErrorMessage="1" prompt="Enter details in Personal Care table starting in cell at right and in Legal table starting in cell G64. Next instruction is in cell A73." sqref="A64" xr:uid="{4D40684C-D56F-4273-B2CC-5C8947747B1A}"/>
    <dataValidation allowBlank="1" showInputMessage="1" showErrorMessage="1" prompt="Total Projected Cost is auto calculated in cell J73, Total Actual Cost in J75, and Total Difference in J77." sqref="A73" xr:uid="{7663E59F-1158-4833-8ADA-EE341AD75E0A}"/>
    <dataValidation allowBlank="1" showInputMessage="1" showErrorMessage="1" prompt="Enter details in Pets table starting in cell at right and in Gifts table starting in cell G54. Next instruction is in cell A64." sqref="A55" xr:uid="{2288A180-A788-4190-A6AF-985B4E7FF023}"/>
  </dataValidations>
  <printOptions horizontalCentered="1"/>
  <pageMargins left="0.4" right="0.4" top="0.4" bottom="0.4" header="0.3" footer="0.5"/>
  <pageSetup scale="54" fitToHeight="0" orientation="portrait" r:id="rId1"/>
  <headerFooter differentFirst="1">
    <oddFooter>Page &amp;P of &amp;N</oddFooter>
  </headerFooter>
  <ignoredErrors>
    <ignoredError sqref="J16:J24 E30:E36 J30:J35 J41:J44 E41:E44 E49:E51 J49:J51 J56:J58 J65:J68 J73:J76 E65:E71 E60 E56:E59"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48771426-2A7A-4B36-9D43-BE2626525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766A65-F7C1-4A05-AEB7-FE8822B53FAC}">
  <ds:schemaRefs>
    <ds:schemaRef ds:uri="http://schemas.microsoft.com/sharepoint/v3/contenttype/forms"/>
  </ds:schemaRefs>
</ds:datastoreItem>
</file>

<file path=customXml/itemProps3.xml><?xml version="1.0" encoding="utf-8"?>
<ds:datastoreItem xmlns:ds="http://schemas.openxmlformats.org/officeDocument/2006/customXml" ds:itemID="{08AC7FD9-EBCF-4CC4-BE1C-34B80F7E8353}">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TM33398600</Templat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Calculator</vt:lpstr>
      <vt:lpstr>Calculator Example</vt:lpstr>
      <vt:lpstr>Financial Planning</vt:lpstr>
      <vt:lpstr>Financial Resources</vt:lpstr>
      <vt:lpstr>Loan Information</vt:lpstr>
      <vt:lpstr>Wage Calculator</vt:lpstr>
      <vt:lpstr>Start</vt:lpstr>
      <vt:lpstr>Personal Monthly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2022-11-06T05:34:26Z</dcterms:created>
  <dcterms:modified xsi:type="dcterms:W3CDTF">2023-02-27T22:44:58Z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