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atterci\Documents\"/>
    </mc:Choice>
  </mc:AlternateContent>
  <xr:revisionPtr revIDLastSave="0" documentId="8_{22139A99-1FCD-4512-8E0E-F61DC986ABE6}" xr6:coauthVersionLast="47" xr6:coauthVersionMax="47" xr10:uidLastSave="{00000000-0000-0000-0000-000000000000}"/>
  <bookViews>
    <workbookView xWindow="-120" yWindow="-120" windowWidth="25440" windowHeight="15270" tabRatio="940" xr2:uid="{2997E1AC-639A-4753-9911-244CA9CBD03E}"/>
  </bookViews>
  <sheets>
    <sheet name="Model Structure" sheetId="15" r:id="rId1"/>
    <sheet name="Model" sheetId="4" r:id="rId2"/>
    <sheet name="Multi-Year Subvention Plan" sheetId="17" r:id="rId3"/>
    <sheet name="Metrics- Multiple Majors" sheetId="3" r:id="rId4"/>
    <sheet name="FY26 Budget- Scholleges" sheetId="8" r:id="rId5"/>
    <sheet name="FY26 Budget- Campus Mandatory" sheetId="13" r:id="rId6"/>
    <sheet name="Table B (25-26) " sheetId="14" r:id="rId7"/>
    <sheet name="Raw Metrics Data and Notes" sheetId="1" r:id="rId8"/>
    <sheet name="Budgets by Branch over Time" sheetId="12" r:id="rId9"/>
  </sheets>
  <definedNames>
    <definedName name="_1BRD_SUMM" localSheetId="5">#REF!</definedName>
    <definedName name="_1BRD_SUMM" localSheetId="4">#REF!</definedName>
    <definedName name="_1BRD_SUMM">#REF!</definedName>
    <definedName name="_1CAPITAL_OUTLAY" localSheetId="5">#REF!</definedName>
    <definedName name="_1CAPITAL_OUTLAY" localSheetId="4">#REF!</definedName>
    <definedName name="_1CAPITAL_OUTLAY">#REF!</definedName>
    <definedName name="_2TABLE_1" localSheetId="5">#REF!</definedName>
    <definedName name="_2TABLE_1" localSheetId="4">#REF!</definedName>
    <definedName name="_2TABLE_1">#REF!</definedName>
    <definedName name="_3TABLE_2" localSheetId="5">#REF!</definedName>
    <definedName name="_3TABLE_2" localSheetId="4">#REF!</definedName>
    <definedName name="_3TABLE_2">#REF!</definedName>
    <definedName name="_4TABLE_III" localSheetId="5">#REF!</definedName>
    <definedName name="_4TABLE_III" localSheetId="4">#REF!</definedName>
    <definedName name="_4TABLE_III">#REF!</definedName>
    <definedName name="_6TABLE_5" localSheetId="5">#REF!</definedName>
    <definedName name="_6TABLE_5" localSheetId="4">#REF!</definedName>
    <definedName name="_6TABLE_5">#REF!</definedName>
    <definedName name="_7TABLE_6" localSheetId="5">#REF!</definedName>
    <definedName name="_7TABLE_6" localSheetId="4">#REF!</definedName>
    <definedName name="_7TABLE_6">#REF!</definedName>
    <definedName name="_8TABLE_7" localSheetId="5">#REF!</definedName>
    <definedName name="_8TABLE_7" localSheetId="4">#REF!</definedName>
    <definedName name="_8TABLE_7">#REF!</definedName>
    <definedName name="_AMO_UniqueIdentifier" hidden="1">"'acc1e002-9ecb-40d3-87aa-6dac8a4a0db4'"</definedName>
    <definedName name="_Fill" localSheetId="5" hidden="1">#REF!</definedName>
    <definedName name="_Fill" localSheetId="4" hidden="1">#REF!</definedName>
    <definedName name="_Fill" hidden="1">#REF!</definedName>
    <definedName name="_xlnm._FilterDatabase" localSheetId="5" hidden="1">'FY26 Budget- Campus Mandatory'!$B$6:$DF$39</definedName>
    <definedName name="_xlnm._FilterDatabase" localSheetId="4" hidden="1">'FY26 Budget- Scholleges'!$B$6:$Q$27</definedName>
    <definedName name="_xlnm._FilterDatabase" localSheetId="7" hidden="1">'Raw Metrics Data and Notes'!$A$16:$K$3648</definedName>
    <definedName name="admin" localSheetId="5">#REF!</definedName>
    <definedName name="admin" localSheetId="4">#REF!</definedName>
    <definedName name="admin">#REF!</definedName>
    <definedName name="AED" localSheetId="5">#REF!</definedName>
    <definedName name="AED" localSheetId="4">#REF!</definedName>
    <definedName name="AED">#REF!</definedName>
    <definedName name="avc" localSheetId="5">#REF!</definedName>
    <definedName name="avc" localSheetId="4">#REF!</definedName>
    <definedName name="avc">#REF!</definedName>
    <definedName name="BS" localSheetId="5">#REF!</definedName>
    <definedName name="BS" localSheetId="4">#REF!</definedName>
    <definedName name="BS">#REF!</definedName>
    <definedName name="cb" localSheetId="5">#REF!</definedName>
    <definedName name="cb" localSheetId="4">#REF!</definedName>
    <definedName name="cb">#REF!</definedName>
    <definedName name="CENTOPS" localSheetId="5">#REF!</definedName>
    <definedName name="CENTOPS" localSheetId="4">#REF!</definedName>
    <definedName name="CENTOPS">#REF!</definedName>
    <definedName name="Chan2_FTE" localSheetId="5">#REF!</definedName>
    <definedName name="Chan2_FTE" localSheetId="4">#REF!</definedName>
    <definedName name="Chan2_FTE">#REF!</definedName>
    <definedName name="Chan2_tot" localSheetId="5">#REF!</definedName>
    <definedName name="Chan2_tot" localSheetId="4">#REF!</definedName>
    <definedName name="Chan2_tot">#REF!</definedName>
    <definedName name="Chan2FTE" localSheetId="5">#REF!</definedName>
    <definedName name="Chan2FTE" localSheetId="4">#REF!</definedName>
    <definedName name="Chan2FTE">#REF!</definedName>
    <definedName name="CL_CU_EMPLOYEE" localSheetId="5">#REF!</definedName>
    <definedName name="CL_CU_EMPLOYEE" localSheetId="4">#REF!</definedName>
    <definedName name="CL_CU_EMPLOYEE">#REF!</definedName>
    <definedName name="CL_CU_EMPLOYEE_CH" localSheetId="5">#REF!</definedName>
    <definedName name="CL_CU_EMPLOYEE_CH" localSheetId="4">#REF!</definedName>
    <definedName name="CL_CU_EMPLOYEE_CH">#REF!</definedName>
    <definedName name="CL_CU_EMPLOYEE_ON" localSheetId="5">#REF!</definedName>
    <definedName name="CL_CU_EMPLOYEE_ON" localSheetId="4">#REF!</definedName>
    <definedName name="CL_CU_EMPLOYEE_ON">#REF!</definedName>
    <definedName name="CL_CU_EMPLOYEE_ONLY" localSheetId="5">#REF!</definedName>
    <definedName name="CL_CU_EMPLOYEE_ONLY" localSheetId="4">#REF!</definedName>
    <definedName name="CL_CU_EMPLOYEE_ONLY">#REF!</definedName>
    <definedName name="CL_CU_EMPLOYEE_SP" localSheetId="5">#REF!</definedName>
    <definedName name="CL_CU_EMPLOYEE_SP" localSheetId="4">#REF!</definedName>
    <definedName name="CL_CU_EMPLOYEE_SP">#REF!</definedName>
    <definedName name="CL_CU_FAMILY" localSheetId="5">#REF!</definedName>
    <definedName name="CL_CU_FAMILY" localSheetId="4">#REF!</definedName>
    <definedName name="CL_CU_FAMILY">#REF!</definedName>
    <definedName name="CL_ST_EMPLOYEE_CH" localSheetId="5">#REF!</definedName>
    <definedName name="CL_ST_EMPLOYEE_CH" localSheetId="4">#REF!</definedName>
    <definedName name="CL_ST_EMPLOYEE_CH">#REF!</definedName>
    <definedName name="CL_ST_EMPLOYEE_ON" localSheetId="5">#REF!</definedName>
    <definedName name="CL_ST_EMPLOYEE_ON" localSheetId="4">#REF!</definedName>
    <definedName name="CL_ST_EMPLOYEE_ON">#REF!</definedName>
    <definedName name="CL_ST_EMPLOYEE_SP" localSheetId="5">#REF!</definedName>
    <definedName name="CL_ST_EMPLOYEE_SP" localSheetId="4">#REF!</definedName>
    <definedName name="CL_ST_EMPLOYEE_SP">#REF!</definedName>
    <definedName name="CL_ST_FAMILY" localSheetId="5">#REF!</definedName>
    <definedName name="CL_ST_FAMILY" localSheetId="4">#REF!</definedName>
    <definedName name="CL_ST_FAMILY">#REF!</definedName>
    <definedName name="Cost_Ctr_Benefits_By_Month" localSheetId="5">#REF!</definedName>
    <definedName name="Cost_Ctr_Benefits_By_Month" localSheetId="4">#REF!</definedName>
    <definedName name="Cost_Ctr_Benefits_By_Month">#REF!</definedName>
    <definedName name="CU_CU_EMPLOYEE_CH" localSheetId="5">#REF!</definedName>
    <definedName name="CU_CU_EMPLOYEE_CH" localSheetId="4">#REF!</definedName>
    <definedName name="CU_CU_EMPLOYEE_CH">#REF!</definedName>
    <definedName name="CU_CU_EMPLOYEE_ON" localSheetId="5">#REF!</definedName>
    <definedName name="CU_CU_EMPLOYEE_ON" localSheetId="4">#REF!</definedName>
    <definedName name="CU_CU_EMPLOYEE_ON">#REF!</definedName>
    <definedName name="CU_CU_EMPLOYEE_SP" localSheetId="5">#REF!</definedName>
    <definedName name="CU_CU_EMPLOYEE_SP" localSheetId="4">#REF!</definedName>
    <definedName name="CU_CU_EMPLOYEE_SP">#REF!</definedName>
    <definedName name="CU_CU_FAMILY" localSheetId="5">#REF!</definedName>
    <definedName name="CU_CU_FAMILY" localSheetId="4">#REF!</definedName>
    <definedName name="CU_CU_FAMILY">#REF!</definedName>
    <definedName name="CU_Dental" localSheetId="5">#REF!</definedName>
    <definedName name="CU_Dental" localSheetId="4">#REF!</definedName>
    <definedName name="CU_Dental">#REF!</definedName>
    <definedName name="CU_EMPLOYEE_CH" localSheetId="5">#REF!</definedName>
    <definedName name="CU_EMPLOYEE_CH" localSheetId="4">#REF!</definedName>
    <definedName name="CU_EMPLOYEE_CH">#REF!</definedName>
    <definedName name="CU_EMPLOYEE_ON" localSheetId="5">#REF!</definedName>
    <definedName name="CU_EMPLOYEE_ON" localSheetId="4">#REF!</definedName>
    <definedName name="CU_EMPLOYEE_ON">#REF!</definedName>
    <definedName name="CU_EMPLOYEE_SP" localSheetId="5">#REF!</definedName>
    <definedName name="CU_EMPLOYEE_SP" localSheetId="4">#REF!</definedName>
    <definedName name="CU_EMPLOYEE_SP">#REF!</definedName>
    <definedName name="CU_FAMILY" localSheetId="5">#REF!</definedName>
    <definedName name="CU_FAMILY" localSheetId="4">#REF!</definedName>
    <definedName name="CU_FAMILY">#REF!</definedName>
    <definedName name="CUDental" localSheetId="5">#REF!</definedName>
    <definedName name="CUDental" localSheetId="4">#REF!</definedName>
    <definedName name="CUDental">#REF!</definedName>
    <definedName name="CUL" localSheetId="5">#REF!</definedName>
    <definedName name="CUL" localSheetId="4">#REF!</definedName>
    <definedName name="CUL">#REF!</definedName>
    <definedName name="DAICR" localSheetId="5">#REF!</definedName>
    <definedName name="DAICR" localSheetId="4">#REF!</definedName>
    <definedName name="DAICR">#REF!</definedName>
    <definedName name="DAICRRate" localSheetId="5">#REF!</definedName>
    <definedName name="DAICRRate" localSheetId="4">#REF!</definedName>
    <definedName name="DAICRRate">#REF!</definedName>
    <definedName name="Emp__1D" localSheetId="5">#REF!</definedName>
    <definedName name="Emp__1D" localSheetId="4">#REF!</definedName>
    <definedName name="Emp__1D">#REF!</definedName>
    <definedName name="Emp__1H" localSheetId="5">#REF!</definedName>
    <definedName name="Emp__1H" localSheetId="4">#REF!</definedName>
    <definedName name="Emp__1H">#REF!</definedName>
    <definedName name="Emp_CD" localSheetId="5">#REF!</definedName>
    <definedName name="Emp_CD" localSheetId="4">#REF!</definedName>
    <definedName name="Emp_CD">#REF!</definedName>
    <definedName name="Emp_CH" localSheetId="5">#REF!</definedName>
    <definedName name="Emp_CH" localSheetId="4">#REF!</definedName>
    <definedName name="Emp_CH">#REF!</definedName>
    <definedName name="Emp1H" localSheetId="5">#REF!</definedName>
    <definedName name="Emp1H" localSheetId="4">#REF!</definedName>
    <definedName name="Emp1H">#REF!</definedName>
    <definedName name="enforcement" localSheetId="5">#REF!</definedName>
    <definedName name="enforcement" localSheetId="4">#REF!</definedName>
    <definedName name="enforcement">#REF!</definedName>
    <definedName name="F" localSheetId="5">#REF!</definedName>
    <definedName name="F" localSheetId="4">#REF!</definedName>
    <definedName name="F">#REF!</definedName>
    <definedName name="FA" localSheetId="5">#REF!</definedName>
    <definedName name="FA" localSheetId="4">#REF!</definedName>
    <definedName name="FA">#REF!</definedName>
    <definedName name="FamD" localSheetId="5">#REF!</definedName>
    <definedName name="FamD" localSheetId="4">#REF!</definedName>
    <definedName name="FamD">#REF!</definedName>
    <definedName name="FamH" localSheetId="5">#REF!</definedName>
    <definedName name="FamH" localSheetId="4">#REF!</definedName>
    <definedName name="FamH">#REF!</definedName>
    <definedName name="Federal_FA_Unit01" localSheetId="5">#REF!</definedName>
    <definedName name="Federal_FA_Unit01" localSheetId="4">#REF!</definedName>
    <definedName name="Federal_FA_Unit01">#REF!</definedName>
    <definedName name="Federal_FA_Unit02" localSheetId="5">#REF!</definedName>
    <definedName name="Federal_FA_Unit02" localSheetId="4">#REF!</definedName>
    <definedName name="Federal_FA_Unit02">#REF!</definedName>
    <definedName name="Federal_FA_Unit03" localSheetId="5">#REF!</definedName>
    <definedName name="Federal_FA_Unit03" localSheetId="4">#REF!</definedName>
    <definedName name="Federal_FA_Unit03">#REF!</definedName>
    <definedName name="Federal_FA_Unit04" localSheetId="5">#REF!</definedName>
    <definedName name="Federal_FA_Unit04" localSheetId="4">#REF!</definedName>
    <definedName name="Federal_FA_Unit04">#REF!</definedName>
    <definedName name="Federal_FA_Unit05" localSheetId="5">#REF!</definedName>
    <definedName name="Federal_FA_Unit05" localSheetId="4">#REF!</definedName>
    <definedName name="Federal_FA_Unit05">#REF!</definedName>
    <definedName name="Federal_FA_Unit06" localSheetId="5">#REF!</definedName>
    <definedName name="Federal_FA_Unit06" localSheetId="4">#REF!</definedName>
    <definedName name="Federal_FA_Unit06">#REF!</definedName>
    <definedName name="Federal_FA_Unit07" localSheetId="5">#REF!</definedName>
    <definedName name="Federal_FA_Unit07" localSheetId="4">#REF!</definedName>
    <definedName name="Federal_FA_Unit07">#REF!</definedName>
    <definedName name="Federal_FA_Unit08" localSheetId="5">#REF!</definedName>
    <definedName name="Federal_FA_Unit08" localSheetId="4">#REF!</definedName>
    <definedName name="Federal_FA_Unit08">#REF!</definedName>
    <definedName name="Federal_FA_Unit09" localSheetId="5">#REF!</definedName>
    <definedName name="Federal_FA_Unit09" localSheetId="4">#REF!</definedName>
    <definedName name="Federal_FA_Unit09">#REF!</definedName>
    <definedName name="Federal_FA_Unit10" localSheetId="5">#REF!</definedName>
    <definedName name="Federal_FA_Unit10" localSheetId="4">#REF!</definedName>
    <definedName name="Federal_FA_Unit10">#REF!</definedName>
    <definedName name="Federal_FA_Unit11" localSheetId="5">#REF!</definedName>
    <definedName name="Federal_FA_Unit11" localSheetId="4">#REF!</definedName>
    <definedName name="Federal_FA_Unit11">#REF!</definedName>
    <definedName name="Federal_FA_Unit12" localSheetId="5">#REF!</definedName>
    <definedName name="Federal_FA_Unit12" localSheetId="4">#REF!</definedName>
    <definedName name="Federal_FA_Unit12">#REF!</definedName>
    <definedName name="Federal_FA_Unit13" localSheetId="5">#REF!</definedName>
    <definedName name="Federal_FA_Unit13" localSheetId="4">#REF!</definedName>
    <definedName name="Federal_FA_Unit13">#REF!</definedName>
    <definedName name="Federal_FA_Unit14" localSheetId="5">#REF!</definedName>
    <definedName name="Federal_FA_Unit14" localSheetId="4">#REF!</definedName>
    <definedName name="Federal_FA_Unit14">#REF!</definedName>
    <definedName name="Federal_FA_Unit15" localSheetId="5">#REF!</definedName>
    <definedName name="Federal_FA_Unit15" localSheetId="4">#REF!</definedName>
    <definedName name="Federal_FA_Unit15">#REF!</definedName>
    <definedName name="Federal_FA_Unit16" localSheetId="5">#REF!</definedName>
    <definedName name="Federal_FA_Unit16" localSheetId="4">#REF!</definedName>
    <definedName name="Federal_FA_Unit16">#REF!</definedName>
    <definedName name="Federal_FA_Unit17" localSheetId="5">#REF!</definedName>
    <definedName name="Federal_FA_Unit17" localSheetId="4">#REF!</definedName>
    <definedName name="Federal_FA_Unit17">#REF!</definedName>
    <definedName name="Federal_Unit01" localSheetId="5">#REF!</definedName>
    <definedName name="Federal_Unit01" localSheetId="4">#REF!</definedName>
    <definedName name="Federal_Unit01">#REF!</definedName>
    <definedName name="Federal_Unit02" localSheetId="5">#REF!</definedName>
    <definedName name="Federal_Unit02" localSheetId="4">#REF!</definedName>
    <definedName name="Federal_Unit02">#REF!</definedName>
    <definedName name="Federal_Unit03" localSheetId="5">#REF!</definedName>
    <definedName name="Federal_Unit03" localSheetId="4">#REF!</definedName>
    <definedName name="Federal_Unit03">#REF!</definedName>
    <definedName name="Federal_Unit04" localSheetId="5">#REF!</definedName>
    <definedName name="Federal_Unit04" localSheetId="4">#REF!</definedName>
    <definedName name="Federal_Unit04">#REF!</definedName>
    <definedName name="Federal_Unit05" localSheetId="5">#REF!</definedName>
    <definedName name="Federal_Unit05" localSheetId="4">#REF!</definedName>
    <definedName name="Federal_Unit05">#REF!</definedName>
    <definedName name="Federal_Unit06" localSheetId="5">#REF!</definedName>
    <definedName name="Federal_Unit06" localSheetId="4">#REF!</definedName>
    <definedName name="Federal_Unit06">#REF!</definedName>
    <definedName name="Federal_Unit07" localSheetId="5">#REF!</definedName>
    <definedName name="Federal_Unit07" localSheetId="4">#REF!</definedName>
    <definedName name="Federal_Unit07">#REF!</definedName>
    <definedName name="Federal_Unit08" localSheetId="5">#REF!</definedName>
    <definedName name="Federal_Unit08" localSheetId="4">#REF!</definedName>
    <definedName name="Federal_Unit08">#REF!</definedName>
    <definedName name="Federal_Unit09" localSheetId="5">#REF!</definedName>
    <definedName name="Federal_Unit09" localSheetId="4">#REF!</definedName>
    <definedName name="Federal_Unit09">#REF!</definedName>
    <definedName name="Federal_Unit10" localSheetId="5">#REF!</definedName>
    <definedName name="Federal_Unit10" localSheetId="4">#REF!</definedName>
    <definedName name="Federal_Unit10">#REF!</definedName>
    <definedName name="Federal_Unit11" localSheetId="5">#REF!</definedName>
    <definedName name="Federal_Unit11" localSheetId="4">#REF!</definedName>
    <definedName name="Federal_Unit11">#REF!</definedName>
    <definedName name="Federal_Unit12" localSheetId="5">#REF!</definedName>
    <definedName name="Federal_Unit12" localSheetId="4">#REF!</definedName>
    <definedName name="Federal_Unit12">#REF!</definedName>
    <definedName name="Federal_Unit13" localSheetId="5">#REF!</definedName>
    <definedName name="Federal_Unit13" localSheetId="4">#REF!</definedName>
    <definedName name="Federal_Unit13">#REF!</definedName>
    <definedName name="Federal_Unit14" localSheetId="5">#REF!</definedName>
    <definedName name="Federal_Unit14" localSheetId="4">#REF!</definedName>
    <definedName name="Federal_Unit14">#REF!</definedName>
    <definedName name="Federal_Unit15" localSheetId="5">#REF!</definedName>
    <definedName name="Federal_Unit15" localSheetId="4">#REF!</definedName>
    <definedName name="Federal_Unit15">#REF!</definedName>
    <definedName name="Federal_Unit16" localSheetId="5">#REF!</definedName>
    <definedName name="Federal_Unit16" localSheetId="4">#REF!</definedName>
    <definedName name="Federal_Unit16">#REF!</definedName>
    <definedName name="Federal_Unit17" localSheetId="5">#REF!</definedName>
    <definedName name="Federal_Unit17" localSheetId="4">#REF!</definedName>
    <definedName name="Federal_Unit17">#REF!</definedName>
    <definedName name="FHorizontalAxis" localSheetId="5">#REF!</definedName>
    <definedName name="FHorizontalAxis" localSheetId="4">#REF!</definedName>
    <definedName name="FHorizontalAxis">#REF!</definedName>
    <definedName name="FICA" localSheetId="5">#REF!</definedName>
    <definedName name="FICA" localSheetId="4">#REF!</definedName>
    <definedName name="FICA">#REF!</definedName>
    <definedName name="financial" localSheetId="5">#REF!</definedName>
    <definedName name="financial" localSheetId="4">#REF!</definedName>
    <definedName name="financial">#REF!</definedName>
    <definedName name="FINES" localSheetId="5">#REF!</definedName>
    <definedName name="FINES" localSheetId="4">#REF!</definedName>
    <definedName name="FINES">#REF!</definedName>
    <definedName name="FMax" localSheetId="5">#REF!</definedName>
    <definedName name="FMax" localSheetId="4">#REF!</definedName>
    <definedName name="FMax">#REF!</definedName>
    <definedName name="FModelCompany" localSheetId="5">#REF!</definedName>
    <definedName name="FModelCompany" localSheetId="4">#REF!</definedName>
    <definedName name="FModelCompany">#REF!</definedName>
    <definedName name="FOtherAxes" localSheetId="5">#REF!</definedName>
    <definedName name="FOtherAxes" localSheetId="4">#REF!</definedName>
    <definedName name="FOtherAxes">#REF!</definedName>
    <definedName name="FRate" localSheetId="5">#REF!</definedName>
    <definedName name="FRate" localSheetId="4">#REF!</definedName>
    <definedName name="FRate">#REF!</definedName>
    <definedName name="FReportBody" localSheetId="5">#REF!</definedName>
    <definedName name="FReportBody" localSheetId="4">#REF!</definedName>
    <definedName name="FReportBody">#REF!</definedName>
    <definedName name="FReportTitle" localSheetId="5">#REF!</definedName>
    <definedName name="FReportTitle" localSheetId="4">#REF!</definedName>
    <definedName name="FReportTitle">#REF!</definedName>
    <definedName name="FU_Emp_1H" localSheetId="5">#REF!</definedName>
    <definedName name="FU_Emp_1H" localSheetId="4">#REF!</definedName>
    <definedName name="FU_Emp_1H">#REF!</definedName>
    <definedName name="FU_Emp_CH" localSheetId="5">#REF!</definedName>
    <definedName name="FU_Emp_CH" localSheetId="4">#REF!</definedName>
    <definedName name="FU_Emp_CH">#REF!</definedName>
    <definedName name="FU_FamH" localSheetId="5">#REF!</definedName>
    <definedName name="FU_FamH" localSheetId="4">#REF!</definedName>
    <definedName name="FU_FamH">#REF!</definedName>
    <definedName name="FU_SingleH" localSheetId="5">#REF!</definedName>
    <definedName name="FU_SingleH" localSheetId="4">#REF!</definedName>
    <definedName name="FU_SingleH">#REF!</definedName>
    <definedName name="FVerticalAxis" localSheetId="5">#REF!</definedName>
    <definedName name="FVerticalAxis" localSheetId="4">#REF!</definedName>
    <definedName name="FVerticalAxis">#REF!</definedName>
    <definedName name="GA" localSheetId="5">#REF!</definedName>
    <definedName name="GA" localSheetId="4">#REF!</definedName>
    <definedName name="GA">#REF!</definedName>
    <definedName name="GS" localSheetId="5">#REF!</definedName>
    <definedName name="GS" localSheetId="4">#REF!</definedName>
    <definedName name="GS">#REF!</definedName>
    <definedName name="had" localSheetId="5">#REF!</definedName>
    <definedName name="had" localSheetId="4">#REF!</definedName>
    <definedName name="had">#REF!</definedName>
    <definedName name="HTML_CodePage" hidden="1">1252</definedName>
    <definedName name="HTML_Control" localSheetId="5" hidden="1">{"'Sheet1'!$A$1:$N$67"}</definedName>
    <definedName name="HTML_Control" localSheetId="4" hidden="1">{"'Sheet1'!$A$1:$N$67"}</definedName>
    <definedName name="HTML_Control" hidden="1">{"'Sheet1'!$A$1:$N$67"}</definedName>
    <definedName name="HTML_Description" hidden="1">""</definedName>
    <definedName name="HTML_Email" hidden="1">""</definedName>
    <definedName name="HTML_Header" hidden="1">"Sheet1"</definedName>
    <definedName name="HTML_LastUpdate" hidden="1">"11/15/1999"</definedName>
    <definedName name="HTML_LineAfter" hidden="1">FALSE</definedName>
    <definedName name="HTML_LineBefore" hidden="1">FALSE</definedName>
    <definedName name="HTML_Name" hidden="1">"Frank Blackston"</definedName>
    <definedName name="HTML_OBDlg2" hidden="1">TRUE</definedName>
    <definedName name="HTML_OBDlg4" hidden="1">TRUE</definedName>
    <definedName name="HTML_OS" hidden="1">0</definedName>
    <definedName name="HTML_PathFile" hidden="1">"F:\STATS\001 Reports\MyHTML.htm"</definedName>
    <definedName name="HTML_Title" hidden="1">"001f1115"</definedName>
    <definedName name="ICRUnits" localSheetId="5">#REF!</definedName>
    <definedName name="ICRUnits" localSheetId="4">#REF!</definedName>
    <definedName name="ICRUnits">#REF!</definedName>
    <definedName name="indirects" localSheetId="5">#REF!</definedName>
    <definedName name="indirects" localSheetId="4">#REF!</definedName>
    <definedName name="indirects">#REF!</definedName>
    <definedName name="LTICRGrowth" localSheetId="5">#REF!</definedName>
    <definedName name="LTICRGrowth" localSheetId="4">#REF!</definedName>
    <definedName name="LTICRGrowth">#REF!</definedName>
    <definedName name="MDTX" localSheetId="5">#REF!</definedName>
    <definedName name="MDTX" localSheetId="4">#REF!</definedName>
    <definedName name="MDTX">#REF!</definedName>
    <definedName name="MPHNR" localSheetId="5">#REF!</definedName>
    <definedName name="MPHNR" localSheetId="4">#REF!</definedName>
    <definedName name="MPHNR">#REF!</definedName>
    <definedName name="MPHR" localSheetId="5">#REF!</definedName>
    <definedName name="MPHR" localSheetId="4">#REF!</definedName>
    <definedName name="MPHR">#REF!</definedName>
    <definedName name="msinc" localSheetId="5">#REF!</definedName>
    <definedName name="msinc" localSheetId="4">#REF!</definedName>
    <definedName name="msinc">#REF!</definedName>
    <definedName name="NonFederal_FA_Unit01" localSheetId="5">#REF!</definedName>
    <definedName name="NonFederal_FA_Unit01" localSheetId="4">#REF!</definedName>
    <definedName name="NonFederal_FA_Unit01">#REF!</definedName>
    <definedName name="NonFederal_FA_Unit02" localSheetId="5">#REF!</definedName>
    <definedName name="NonFederal_FA_Unit02" localSheetId="4">#REF!</definedName>
    <definedName name="NonFederal_FA_Unit02">#REF!</definedName>
    <definedName name="NonFederal_FA_Unit03" localSheetId="5">#REF!</definedName>
    <definedName name="NonFederal_FA_Unit03" localSheetId="4">#REF!</definedName>
    <definedName name="NonFederal_FA_Unit03">#REF!</definedName>
    <definedName name="NonFederal_FA_Unit04" localSheetId="5">#REF!</definedName>
    <definedName name="NonFederal_FA_Unit04" localSheetId="4">#REF!</definedName>
    <definedName name="NonFederal_FA_Unit04">#REF!</definedName>
    <definedName name="NonFederal_FA_Unit05" localSheetId="5">#REF!</definedName>
    <definedName name="NonFederal_FA_Unit05" localSheetId="4">#REF!</definedName>
    <definedName name="NonFederal_FA_Unit05">#REF!</definedName>
    <definedName name="NonFederal_FA_Unit06" localSheetId="5">#REF!</definedName>
    <definedName name="NonFederal_FA_Unit06" localSheetId="4">#REF!</definedName>
    <definedName name="NonFederal_FA_Unit06">#REF!</definedName>
    <definedName name="NonFederal_FA_Unit07" localSheetId="5">#REF!</definedName>
    <definedName name="NonFederal_FA_Unit07" localSheetId="4">#REF!</definedName>
    <definedName name="NonFederal_FA_Unit07">#REF!</definedName>
    <definedName name="NonFederal_FA_Unit08" localSheetId="5">#REF!</definedName>
    <definedName name="NonFederal_FA_Unit08" localSheetId="4">#REF!</definedName>
    <definedName name="NonFederal_FA_Unit08">#REF!</definedName>
    <definedName name="NonFederal_FA_Unit09" localSheetId="5">#REF!</definedName>
    <definedName name="NonFederal_FA_Unit09" localSheetId="4">#REF!</definedName>
    <definedName name="NonFederal_FA_Unit09">#REF!</definedName>
    <definedName name="NonFederal_FA_Unit10" localSheetId="5">#REF!</definedName>
    <definedName name="NonFederal_FA_Unit10" localSheetId="4">#REF!</definedName>
    <definedName name="NonFederal_FA_Unit10">#REF!</definedName>
    <definedName name="NonFederal_FA_Unit11" localSheetId="5">#REF!</definedName>
    <definedName name="NonFederal_FA_Unit11" localSheetId="4">#REF!</definedName>
    <definedName name="NonFederal_FA_Unit11">#REF!</definedName>
    <definedName name="NonFederal_FA_Unit12" localSheetId="5">#REF!</definedName>
    <definedName name="NonFederal_FA_Unit12" localSheetId="4">#REF!</definedName>
    <definedName name="NonFederal_FA_Unit12">#REF!</definedName>
    <definedName name="NonFederal_FA_Unit13" localSheetId="5">#REF!</definedName>
    <definedName name="NonFederal_FA_Unit13" localSheetId="4">#REF!</definedName>
    <definedName name="NonFederal_FA_Unit13">#REF!</definedName>
    <definedName name="NonFederal_FA_Unit14" localSheetId="5">#REF!</definedName>
    <definedName name="NonFederal_FA_Unit14" localSheetId="4">#REF!</definedName>
    <definedName name="NonFederal_FA_Unit14">#REF!</definedName>
    <definedName name="NonFederal_FA_Unit15" localSheetId="5">#REF!</definedName>
    <definedName name="NonFederal_FA_Unit15" localSheetId="4">#REF!</definedName>
    <definedName name="NonFederal_FA_Unit15">#REF!</definedName>
    <definedName name="NonFederal_FA_Unit16" localSheetId="5">#REF!</definedName>
    <definedName name="NonFederal_FA_Unit16" localSheetId="4">#REF!</definedName>
    <definedName name="NonFederal_FA_Unit16">#REF!</definedName>
    <definedName name="NonFederal_FA_Unit17" localSheetId="5">#REF!</definedName>
    <definedName name="NonFederal_FA_Unit17" localSheetId="4">#REF!</definedName>
    <definedName name="NonFederal_FA_Unit17">#REF!</definedName>
    <definedName name="NonFederal_Unit01" localSheetId="5">#REF!</definedName>
    <definedName name="NonFederal_Unit01" localSheetId="4">#REF!</definedName>
    <definedName name="NonFederal_Unit01">#REF!</definedName>
    <definedName name="NonFederal_Unit02" localSheetId="5">#REF!</definedName>
    <definedName name="NonFederal_Unit02" localSheetId="4">#REF!</definedName>
    <definedName name="NonFederal_Unit02">#REF!</definedName>
    <definedName name="NonFederal_Unit03" localSheetId="5">#REF!</definedName>
    <definedName name="NonFederal_Unit03" localSheetId="4">#REF!</definedName>
    <definedName name="NonFederal_Unit03">#REF!</definedName>
    <definedName name="NonFederal_Unit04" localSheetId="5">#REF!</definedName>
    <definedName name="NonFederal_Unit04" localSheetId="4">#REF!</definedName>
    <definedName name="NonFederal_Unit04">#REF!</definedName>
    <definedName name="NonFederal_Unit05" localSheetId="5">#REF!</definedName>
    <definedName name="NonFederal_Unit05" localSheetId="4">#REF!</definedName>
    <definedName name="NonFederal_Unit05">#REF!</definedName>
    <definedName name="NonFederal_Unit06" localSheetId="5">#REF!</definedName>
    <definedName name="NonFederal_Unit06" localSheetId="4">#REF!</definedName>
    <definedName name="NonFederal_Unit06">#REF!</definedName>
    <definedName name="NonFederal_Unit07" localSheetId="5">#REF!</definedName>
    <definedName name="NonFederal_Unit07" localSheetId="4">#REF!</definedName>
    <definedName name="NonFederal_Unit07">#REF!</definedName>
    <definedName name="NonFederal_Unit08" localSheetId="5">#REF!</definedName>
    <definedName name="NonFederal_Unit08" localSheetId="4">#REF!</definedName>
    <definedName name="NonFederal_Unit08">#REF!</definedName>
    <definedName name="NonFederal_Unit09" localSheetId="5">#REF!</definedName>
    <definedName name="NonFederal_Unit09" localSheetId="4">#REF!</definedName>
    <definedName name="NonFederal_Unit09">#REF!</definedName>
    <definedName name="NonFederal_Unit10" localSheetId="5">#REF!</definedName>
    <definedName name="NonFederal_Unit10" localSheetId="4">#REF!</definedName>
    <definedName name="NonFederal_Unit10">#REF!</definedName>
    <definedName name="NonFederal_Unit11" localSheetId="5">#REF!</definedName>
    <definedName name="NonFederal_Unit11" localSheetId="4">#REF!</definedName>
    <definedName name="NonFederal_Unit11">#REF!</definedName>
    <definedName name="NonFederal_Unit12" localSheetId="5">#REF!</definedName>
    <definedName name="NonFederal_Unit12" localSheetId="4">#REF!</definedName>
    <definedName name="NonFederal_Unit12">#REF!</definedName>
    <definedName name="NonFederal_Unit13" localSheetId="5">#REF!</definedName>
    <definedName name="NonFederal_Unit13" localSheetId="4">#REF!</definedName>
    <definedName name="NonFederal_Unit13">#REF!</definedName>
    <definedName name="NonFederal_Unit14" localSheetId="5">#REF!</definedName>
    <definedName name="NonFederal_Unit14" localSheetId="4">#REF!</definedName>
    <definedName name="NonFederal_Unit14">#REF!</definedName>
    <definedName name="NonFederal_Unit15" localSheetId="5">#REF!</definedName>
    <definedName name="NonFederal_Unit15" localSheetId="4">#REF!</definedName>
    <definedName name="NonFederal_Unit15">#REF!</definedName>
    <definedName name="NonFederal_Unit16" localSheetId="5">#REF!</definedName>
    <definedName name="NonFederal_Unit16" localSheetId="4">#REF!</definedName>
    <definedName name="NonFederal_Unit16">#REF!</definedName>
    <definedName name="NonFederal_Unit17" localSheetId="5">#REF!</definedName>
    <definedName name="NonFederal_Unit17" localSheetId="4">#REF!</definedName>
    <definedName name="NonFederal_Unit17">#REF!</definedName>
    <definedName name="NonResearch_FA_Unit01" localSheetId="5">#REF!</definedName>
    <definedName name="NonResearch_FA_Unit01" localSheetId="4">#REF!</definedName>
    <definedName name="NonResearch_FA_Unit01">#REF!</definedName>
    <definedName name="NonResearch_FA_Unit02" localSheetId="5">#REF!</definedName>
    <definedName name="NonResearch_FA_Unit02" localSheetId="4">#REF!</definedName>
    <definedName name="NonResearch_FA_Unit02">#REF!</definedName>
    <definedName name="NonResearch_FA_Unit03" localSheetId="5">#REF!</definedName>
    <definedName name="NonResearch_FA_Unit03" localSheetId="4">#REF!</definedName>
    <definedName name="NonResearch_FA_Unit03">#REF!</definedName>
    <definedName name="NonResearch_FA_Unit04" localSheetId="5">#REF!</definedName>
    <definedName name="NonResearch_FA_Unit04" localSheetId="4">#REF!</definedName>
    <definedName name="NonResearch_FA_Unit04">#REF!</definedName>
    <definedName name="NonResearch_FA_Unit05" localSheetId="5">#REF!</definedName>
    <definedName name="NonResearch_FA_Unit05" localSheetId="4">#REF!</definedName>
    <definedName name="NonResearch_FA_Unit05">#REF!</definedName>
    <definedName name="NonResearch_FA_Unit06" localSheetId="5">#REF!</definedName>
    <definedName name="NonResearch_FA_Unit06" localSheetId="4">#REF!</definedName>
    <definedName name="NonResearch_FA_Unit06">#REF!</definedName>
    <definedName name="NonResearch_FA_Unit07" localSheetId="5">#REF!</definedName>
    <definedName name="NonResearch_FA_Unit07" localSheetId="4">#REF!</definedName>
    <definedName name="NonResearch_FA_Unit07">#REF!</definedName>
    <definedName name="NonResearch_FA_Unit08" localSheetId="5">#REF!</definedName>
    <definedName name="NonResearch_FA_Unit08" localSheetId="4">#REF!</definedName>
    <definedName name="NonResearch_FA_Unit08">#REF!</definedName>
    <definedName name="NonResearch_FA_Unit09" localSheetId="5">#REF!</definedName>
    <definedName name="NonResearch_FA_Unit09" localSheetId="4">#REF!</definedName>
    <definedName name="NonResearch_FA_Unit09">#REF!</definedName>
    <definedName name="NonResearch_FA_Unit10" localSheetId="5">#REF!</definedName>
    <definedName name="NonResearch_FA_Unit10" localSheetId="4">#REF!</definedName>
    <definedName name="NonResearch_FA_Unit10">#REF!</definedName>
    <definedName name="NonResearch_FA_Unit11" localSheetId="5">#REF!</definedName>
    <definedName name="NonResearch_FA_Unit11" localSheetId="4">#REF!</definedName>
    <definedName name="NonResearch_FA_Unit11">#REF!</definedName>
    <definedName name="NonResearch_FA_Unit12" localSheetId="5">#REF!</definedName>
    <definedName name="NonResearch_FA_Unit12" localSheetId="4">#REF!</definedName>
    <definedName name="NonResearch_FA_Unit12">#REF!</definedName>
    <definedName name="NonResearch_FA_Unit13" localSheetId="5">#REF!</definedName>
    <definedName name="NonResearch_FA_Unit13" localSheetId="4">#REF!</definedName>
    <definedName name="NonResearch_FA_Unit13">#REF!</definedName>
    <definedName name="NonResearch_FA_Unit14" localSheetId="5">#REF!</definedName>
    <definedName name="NonResearch_FA_Unit14" localSheetId="4">#REF!</definedName>
    <definedName name="NonResearch_FA_Unit14">#REF!</definedName>
    <definedName name="NonResearch_FA_Unit15" localSheetId="5">#REF!</definedName>
    <definedName name="NonResearch_FA_Unit15" localSheetId="4">#REF!</definedName>
    <definedName name="NonResearch_FA_Unit15">#REF!</definedName>
    <definedName name="NonResearch_FA_Unit16" localSheetId="5">#REF!</definedName>
    <definedName name="NonResearch_FA_Unit16" localSheetId="4">#REF!</definedName>
    <definedName name="NonResearch_FA_Unit16">#REF!</definedName>
    <definedName name="NonResearch_FA_Unit17" localSheetId="5">#REF!</definedName>
    <definedName name="NonResearch_FA_Unit17" localSheetId="4">#REF!</definedName>
    <definedName name="NonResearch_FA_Unit17">#REF!</definedName>
    <definedName name="NonResearch_Unit01" localSheetId="5">#REF!</definedName>
    <definedName name="NonResearch_Unit01" localSheetId="4">#REF!</definedName>
    <definedName name="NonResearch_Unit01">#REF!</definedName>
    <definedName name="NonResearch_Unit02" localSheetId="5">#REF!</definedName>
    <definedName name="NonResearch_Unit02" localSheetId="4">#REF!</definedName>
    <definedName name="NonResearch_Unit02">#REF!</definedName>
    <definedName name="NonResearch_Unit03" localSheetId="5">#REF!</definedName>
    <definedName name="NonResearch_Unit03" localSheetId="4">#REF!</definedName>
    <definedName name="NonResearch_Unit03">#REF!</definedName>
    <definedName name="NonResearch_Unit04" localSheetId="5">#REF!</definedName>
    <definedName name="NonResearch_Unit04" localSheetId="4">#REF!</definedName>
    <definedName name="NonResearch_Unit04">#REF!</definedName>
    <definedName name="NonResearch_Unit05" localSheetId="5">#REF!</definedName>
    <definedName name="NonResearch_Unit05" localSheetId="4">#REF!</definedName>
    <definedName name="NonResearch_Unit05">#REF!</definedName>
    <definedName name="NonResearch_Unit06" localSheetId="5">#REF!</definedName>
    <definedName name="NonResearch_Unit06" localSheetId="4">#REF!</definedName>
    <definedName name="NonResearch_Unit06">#REF!</definedName>
    <definedName name="NonResearch_Unit07" localSheetId="5">#REF!</definedName>
    <definedName name="NonResearch_Unit07" localSheetId="4">#REF!</definedName>
    <definedName name="NonResearch_Unit07">#REF!</definedName>
    <definedName name="NonResearch_Unit08" localSheetId="5">#REF!</definedName>
    <definedName name="NonResearch_Unit08" localSheetId="4">#REF!</definedName>
    <definedName name="NonResearch_Unit08">#REF!</definedName>
    <definedName name="NonResearch_Unit09" localSheetId="5">#REF!</definedName>
    <definedName name="NonResearch_Unit09" localSheetId="4">#REF!</definedName>
    <definedName name="NonResearch_Unit09">#REF!</definedName>
    <definedName name="NonResearch_Unit10" localSheetId="5">#REF!</definedName>
    <definedName name="NonResearch_Unit10" localSheetId="4">#REF!</definedName>
    <definedName name="NonResearch_Unit10">#REF!</definedName>
    <definedName name="NonResearch_Unit11" localSheetId="5">#REF!</definedName>
    <definedName name="NonResearch_Unit11" localSheetId="4">#REF!</definedName>
    <definedName name="NonResearch_Unit11">#REF!</definedName>
    <definedName name="NonResearch_Unit12" localSheetId="5">#REF!</definedName>
    <definedName name="NonResearch_Unit12" localSheetId="4">#REF!</definedName>
    <definedName name="NonResearch_Unit12">#REF!</definedName>
    <definedName name="NonResearch_Unit13" localSheetId="5">#REF!</definedName>
    <definedName name="NonResearch_Unit13" localSheetId="4">#REF!</definedName>
    <definedName name="NonResearch_Unit13">#REF!</definedName>
    <definedName name="NonResearch_Unit14" localSheetId="5">#REF!</definedName>
    <definedName name="NonResearch_Unit14" localSheetId="4">#REF!</definedName>
    <definedName name="NonResearch_Unit14">#REF!</definedName>
    <definedName name="NonResearch_Unit15" localSheetId="5">#REF!</definedName>
    <definedName name="NonResearch_Unit15" localSheetId="4">#REF!</definedName>
    <definedName name="NonResearch_Unit15">#REF!</definedName>
    <definedName name="NonResearch_Unit16" localSheetId="5">#REF!</definedName>
    <definedName name="NonResearch_Unit16" localSheetId="4">#REF!</definedName>
    <definedName name="NonResearch_Unit16">#REF!</definedName>
    <definedName name="NonResearch_Unit17" localSheetId="5">#REF!</definedName>
    <definedName name="NonResearch_Unit17" localSheetId="4">#REF!</definedName>
    <definedName name="NonResearch_Unit17">#REF!</definedName>
    <definedName name="oblig" localSheetId="5">#REF!</definedName>
    <definedName name="oblig" localSheetId="4">#REF!</definedName>
    <definedName name="oblig">#REF!</definedName>
    <definedName name="OK" localSheetId="5">#REF!</definedName>
    <definedName name="OK" localSheetId="4">#REF!</definedName>
    <definedName name="OK">#REF!</definedName>
    <definedName name="OMP" localSheetId="5">#REF!</definedName>
    <definedName name="OMP" localSheetId="4">#REF!</definedName>
    <definedName name="OMP">#REF!</definedName>
    <definedName name="OPS" localSheetId="5">#REF!</definedName>
    <definedName name="OPS" localSheetId="4">#REF!</definedName>
    <definedName name="OPS">#REF!</definedName>
    <definedName name="PERA" localSheetId="5">#REF!</definedName>
    <definedName name="PERA" localSheetId="4">#REF!</definedName>
    <definedName name="PERA">#REF!</definedName>
    <definedName name="PHDNR" localSheetId="5">#REF!</definedName>
    <definedName name="PHDNR" localSheetId="4">#REF!</definedName>
    <definedName name="PHDNR">#REF!</definedName>
    <definedName name="PHDR" localSheetId="5">#REF!</definedName>
    <definedName name="PHDR" localSheetId="4">#REF!</definedName>
    <definedName name="PHDR">#REF!</definedName>
    <definedName name="police" localSheetId="5">#REF!</definedName>
    <definedName name="police" localSheetId="4">#REF!</definedName>
    <definedName name="police">#REF!</definedName>
    <definedName name="print" localSheetId="5">#REF!</definedName>
    <definedName name="print" localSheetId="4">#REF!</definedName>
    <definedName name="print">#REF!</definedName>
    <definedName name="_xlnm.Print_Area" localSheetId="8">'Budgets by Branch over Time'!$B$2:$K$39</definedName>
    <definedName name="_xlnm.Print_Area" localSheetId="5">#REF!</definedName>
    <definedName name="_xlnm.Print_Area" localSheetId="4">#REF!</definedName>
    <definedName name="_xlnm.Print_Area">#REF!</definedName>
    <definedName name="_xlnm.Print_Titles">#N/A</definedName>
    <definedName name="professional" localSheetId="5">#REF!</definedName>
    <definedName name="professional" localSheetId="4">#REF!</definedName>
    <definedName name="professional">#REF!</definedName>
    <definedName name="QRY_FTETOTAL" localSheetId="5">#REF!</definedName>
    <definedName name="QRY_FTETOTAL" localSheetId="4">#REF!</definedName>
    <definedName name="QRY_FTETOTAL">#REF!</definedName>
    <definedName name="RES" localSheetId="5">#REF!</definedName>
    <definedName name="RES" localSheetId="4">#REF!</definedName>
    <definedName name="RES">#REF!</definedName>
    <definedName name="Ret" localSheetId="5">#REF!</definedName>
    <definedName name="Ret" localSheetId="4">#REF!</definedName>
    <definedName name="Ret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S_Emp__1h" localSheetId="5">#REF!</definedName>
    <definedName name="S_Emp__1h" localSheetId="4">#REF!</definedName>
    <definedName name="S_Emp__1h">#REF!</definedName>
    <definedName name="S_Empl_ch" localSheetId="5">#REF!</definedName>
    <definedName name="S_Empl_ch" localSheetId="4">#REF!</definedName>
    <definedName name="S_Empl_ch">#REF!</definedName>
    <definedName name="S_Famh" localSheetId="5">#REF!</definedName>
    <definedName name="S_Famh" localSheetId="4">#REF!</definedName>
    <definedName name="S_Famh">#REF!</definedName>
    <definedName name="S_singleh" localSheetId="5">#REF!</definedName>
    <definedName name="S_singleh" localSheetId="4">#REF!</definedName>
    <definedName name="S_singleh">#REF!</definedName>
    <definedName name="sciences" localSheetId="5">#REF!</definedName>
    <definedName name="sciences" localSheetId="4">#REF!</definedName>
    <definedName name="sciences">#REF!</definedName>
    <definedName name="SingleD" localSheetId="5">#REF!</definedName>
    <definedName name="SingleD" localSheetId="4">#REF!</definedName>
    <definedName name="SingleD">#REF!</definedName>
    <definedName name="SingleH" localSheetId="5">#REF!</definedName>
    <definedName name="SingleH" localSheetId="4">#REF!</definedName>
    <definedName name="SingleH">#REF!</definedName>
    <definedName name="ss" localSheetId="5">#REF!</definedName>
    <definedName name="ss" localSheetId="4">#REF!</definedName>
    <definedName name="ss">#REF!</definedName>
    <definedName name="ST" localSheetId="5">#REF!</definedName>
    <definedName name="ST" localSheetId="4">#REF!</definedName>
    <definedName name="ST">#REF!</definedName>
    <definedName name="ST_EMPLOYEE_CH" localSheetId="5">#REF!</definedName>
    <definedName name="ST_EMPLOYEE_CH" localSheetId="4">#REF!</definedName>
    <definedName name="ST_EMPLOYEE_CH">#REF!</definedName>
    <definedName name="ST_EMPLOYEE_ON" localSheetId="5">#REF!</definedName>
    <definedName name="ST_EMPLOYEE_ON" localSheetId="4">#REF!</definedName>
    <definedName name="ST_EMPLOYEE_ON">#REF!</definedName>
    <definedName name="ST_EMPLOYEE_SP" localSheetId="5">#REF!</definedName>
    <definedName name="ST_EMPLOYEE_SP" localSheetId="4">#REF!</definedName>
    <definedName name="ST_EMPLOYEE_SP">#REF!</definedName>
    <definedName name="ST_FAMILY" localSheetId="5">#REF!</definedName>
    <definedName name="ST_FAMILY" localSheetId="4">#REF!</definedName>
    <definedName name="ST_FAMILY">#REF!</definedName>
    <definedName name="StateL" localSheetId="5">#REF!</definedName>
    <definedName name="StateL" localSheetId="4">#REF!</definedName>
    <definedName name="StateL">#REF!</definedName>
    <definedName name="STD" localSheetId="5">#REF!</definedName>
    <definedName name="STD" localSheetId="4">#REF!</definedName>
    <definedName name="STD">#REF!</definedName>
    <definedName name="SUMMARY" localSheetId="5">#REF!</definedName>
    <definedName name="SUMMARY" localSheetId="4">#REF!</definedName>
    <definedName name="SUMMARY">#REF!</definedName>
    <definedName name="TELECOM" localSheetId="5">#REF!</definedName>
    <definedName name="TELECOM" localSheetId="4">#REF!</definedName>
    <definedName name="TELECOM">#REF!</definedName>
    <definedName name="TIAA" localSheetId="5">#REF!</definedName>
    <definedName name="TIAA" localSheetId="4">#REF!</definedName>
    <definedName name="TIAA">#REF!</definedName>
    <definedName name="TIAA_Dis" localSheetId="5">#REF!</definedName>
    <definedName name="TIAA_Dis" localSheetId="4">#REF!</definedName>
    <definedName name="TIAA_Dis">#REF!</definedName>
    <definedName name="TP" localSheetId="5">#REF!</definedName>
    <definedName name="TP" localSheetId="4">#REF!</definedName>
    <definedName name="TP">#REF!</definedName>
    <definedName name="trade" localSheetId="5">#REF!</definedName>
    <definedName name="trade" localSheetId="4">#REF!</definedName>
    <definedName name="trade">#REF!</definedName>
    <definedName name="tuitinc" localSheetId="5">#REF!</definedName>
    <definedName name="tuitinc" localSheetId="4">#REF!</definedName>
    <definedName name="tuitinc">#REF!</definedName>
    <definedName name="UC" localSheetId="5">#REF!</definedName>
    <definedName name="UC" localSheetId="4">#REF!</definedName>
    <definedName name="UC">#REF!</definedName>
    <definedName name="ULife" localSheetId="5">#REF!</definedName>
    <definedName name="ULife" localSheetId="4">#REF!</definedName>
    <definedName name="ULife">#REF!</definedName>
    <definedName name="VENDING" localSheetId="5">#REF!</definedName>
    <definedName name="VENDING" localSheetId="4">#REF!</definedName>
    <definedName name="VENDING">#REF!</definedName>
    <definedName name="WC" localSheetId="5">#REF!</definedName>
    <definedName name="WC" localSheetId="4">#REF!</definedName>
    <definedName name="WC">#REF!</definedName>
    <definedName name="what" localSheetId="5">#REF!</definedName>
    <definedName name="what" localSheetId="4">#REF!</definedName>
    <definedName name="what">#REF!</definedName>
    <definedName name="x" localSheetId="5">#REF!</definedName>
    <definedName name="x" localSheetId="4">#REF!</definedName>
    <definedName name="x">#REF!</definedName>
    <definedName name="y2ret" localSheetId="5">#REF!</definedName>
    <definedName name="y2ret" localSheetId="4">#REF!</definedName>
    <definedName name="y2ret">#REF!</definedName>
    <definedName name="y3ret" localSheetId="5">#REF!</definedName>
    <definedName name="y3ret" localSheetId="4">#REF!</definedName>
    <definedName name="y3ret">#REF!</definedName>
    <definedName name="y4ret" localSheetId="5">#REF!</definedName>
    <definedName name="y4ret" localSheetId="4">#REF!</definedName>
    <definedName name="y4ret">#REF!</definedName>
    <definedName name="yr4ret_Txfr" localSheetId="5">#REF!</definedName>
    <definedName name="yr4ret_Txfr" localSheetId="4">#REF!</definedName>
    <definedName name="yr4ret_Txfr">#REF!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2" l="1"/>
  <c r="L40" i="4" l="1"/>
  <c r="K40" i="4"/>
  <c r="J40" i="4"/>
  <c r="I40" i="4"/>
  <c r="H40" i="4"/>
  <c r="G40" i="4"/>
  <c r="F40" i="4"/>
  <c r="J24" i="8"/>
  <c r="M24" i="8" s="1"/>
  <c r="O24" i="8" s="1"/>
  <c r="J22" i="8"/>
  <c r="M22" i="8" s="1"/>
  <c r="O22" i="8" s="1"/>
  <c r="G25" i="8"/>
  <c r="L25" i="8"/>
  <c r="J12" i="8"/>
  <c r="M12" i="8" s="1"/>
  <c r="O12" i="8" s="1"/>
  <c r="J9" i="8"/>
  <c r="M9" i="8" s="1"/>
  <c r="O9" i="8" s="1"/>
  <c r="P9" i="8"/>
  <c r="J8" i="8"/>
  <c r="N37" i="13"/>
  <c r="L37" i="13"/>
  <c r="K37" i="13"/>
  <c r="I37" i="13"/>
  <c r="H37" i="13"/>
  <c r="G37" i="13"/>
  <c r="F37" i="13"/>
  <c r="E37" i="13"/>
  <c r="D37" i="13"/>
  <c r="J36" i="13"/>
  <c r="M36" i="13" s="1"/>
  <c r="O36" i="13" s="1"/>
  <c r="P36" i="13" s="1"/>
  <c r="J35" i="13"/>
  <c r="M35" i="13" s="1"/>
  <c r="O35" i="13" s="1"/>
  <c r="P35" i="13" s="1"/>
  <c r="J34" i="13"/>
  <c r="J37" i="13" s="1"/>
  <c r="N32" i="13"/>
  <c r="N39" i="13" s="1"/>
  <c r="N30" i="13"/>
  <c r="L30" i="13"/>
  <c r="I30" i="13"/>
  <c r="H30" i="13"/>
  <c r="G30" i="13"/>
  <c r="F30" i="13"/>
  <c r="E30" i="13"/>
  <c r="D30" i="13"/>
  <c r="J29" i="13"/>
  <c r="M29" i="13" s="1"/>
  <c r="O29" i="13" s="1"/>
  <c r="P29" i="13" s="1"/>
  <c r="J28" i="13"/>
  <c r="M28" i="13" s="1"/>
  <c r="O28" i="13" s="1"/>
  <c r="P28" i="13" s="1"/>
  <c r="K27" i="13"/>
  <c r="K30" i="13" s="1"/>
  <c r="J27" i="13"/>
  <c r="J26" i="13"/>
  <c r="M26" i="13" s="1"/>
  <c r="N23" i="13"/>
  <c r="L23" i="13"/>
  <c r="K23" i="13"/>
  <c r="I23" i="13"/>
  <c r="H23" i="13"/>
  <c r="G23" i="13"/>
  <c r="F23" i="13"/>
  <c r="E23" i="13"/>
  <c r="D23" i="13"/>
  <c r="J22" i="13"/>
  <c r="M22" i="13" s="1"/>
  <c r="O22" i="13" s="1"/>
  <c r="P22" i="13" s="1"/>
  <c r="J21" i="13"/>
  <c r="M21" i="13" s="1"/>
  <c r="O21" i="13" s="1"/>
  <c r="P21" i="13" s="1"/>
  <c r="J20" i="13"/>
  <c r="M20" i="13" s="1"/>
  <c r="O20" i="13" s="1"/>
  <c r="P20" i="13" s="1"/>
  <c r="J19" i="13"/>
  <c r="M19" i="13" s="1"/>
  <c r="O19" i="13" s="1"/>
  <c r="P19" i="13" s="1"/>
  <c r="J18" i="13"/>
  <c r="J23" i="13" s="1"/>
  <c r="J17" i="13"/>
  <c r="M17" i="13" s="1"/>
  <c r="N14" i="13"/>
  <c r="L14" i="13"/>
  <c r="K14" i="13"/>
  <c r="I14" i="13"/>
  <c r="I32" i="13" s="1"/>
  <c r="I39" i="13" s="1"/>
  <c r="H14" i="13"/>
  <c r="G14" i="13"/>
  <c r="F14" i="13"/>
  <c r="E14" i="13"/>
  <c r="D14" i="13"/>
  <c r="J13" i="13"/>
  <c r="M13" i="13" s="1"/>
  <c r="N10" i="13"/>
  <c r="L10" i="13"/>
  <c r="L32" i="13" s="1"/>
  <c r="L39" i="13" s="1"/>
  <c r="K10" i="13"/>
  <c r="I10" i="13"/>
  <c r="H10" i="13"/>
  <c r="H32" i="13" s="1"/>
  <c r="H39" i="13" s="1"/>
  <c r="G10" i="13"/>
  <c r="G32" i="13" s="1"/>
  <c r="G39" i="13" s="1"/>
  <c r="F10" i="13"/>
  <c r="F32" i="13" s="1"/>
  <c r="F39" i="13" s="1"/>
  <c r="E10" i="13"/>
  <c r="E32" i="13" s="1"/>
  <c r="E39" i="13" s="1"/>
  <c r="D10" i="13"/>
  <c r="D32" i="13" s="1"/>
  <c r="D39" i="13" s="1"/>
  <c r="J9" i="13"/>
  <c r="J10" i="13" s="1"/>
  <c r="E45" i="12"/>
  <c r="E49" i="12"/>
  <c r="E50" i="12"/>
  <c r="D45" i="12"/>
  <c r="D46" i="12"/>
  <c r="E46" i="12" s="1"/>
  <c r="D47" i="12"/>
  <c r="D48" i="12"/>
  <c r="E48" i="12" s="1"/>
  <c r="D49" i="12"/>
  <c r="D50" i="12"/>
  <c r="D51" i="12"/>
  <c r="D44" i="12"/>
  <c r="E44" i="12" s="1"/>
  <c r="C45" i="12"/>
  <c r="C46" i="12"/>
  <c r="C47" i="12"/>
  <c r="E47" i="12" s="1"/>
  <c r="C48" i="12"/>
  <c r="C49" i="12"/>
  <c r="C50" i="12"/>
  <c r="C44" i="12"/>
  <c r="B53" i="12"/>
  <c r="J14" i="13" l="1"/>
  <c r="J30" i="13"/>
  <c r="J32" i="13" s="1"/>
  <c r="J39" i="13" s="1"/>
  <c r="M9" i="13"/>
  <c r="N15" i="8"/>
  <c r="J13" i="8"/>
  <c r="M13" i="8" s="1"/>
  <c r="O13" i="8" s="1"/>
  <c r="F15" i="8"/>
  <c r="N25" i="8"/>
  <c r="N27" i="8" s="1"/>
  <c r="P13" i="8"/>
  <c r="J20" i="8"/>
  <c r="M20" i="8" s="1"/>
  <c r="O20" i="8" s="1"/>
  <c r="P20" i="8" s="1"/>
  <c r="P24" i="8"/>
  <c r="P12" i="8"/>
  <c r="K25" i="8"/>
  <c r="J10" i="8"/>
  <c r="M10" i="8" s="1"/>
  <c r="O10" i="8" s="1"/>
  <c r="P10" i="8" s="1"/>
  <c r="H15" i="8"/>
  <c r="J19" i="8"/>
  <c r="M19" i="8" s="1"/>
  <c r="O19" i="8" s="1"/>
  <c r="D25" i="8"/>
  <c r="I15" i="8"/>
  <c r="E25" i="8"/>
  <c r="F25" i="8"/>
  <c r="G15" i="8"/>
  <c r="G27" i="8" s="1"/>
  <c r="K15" i="8"/>
  <c r="J11" i="8"/>
  <c r="M11" i="8" s="1"/>
  <c r="O11" i="8" s="1"/>
  <c r="P11" i="8" s="1"/>
  <c r="I25" i="8"/>
  <c r="L15" i="8"/>
  <c r="L27" i="8" s="1"/>
  <c r="J14" i="8"/>
  <c r="M14" i="8" s="1"/>
  <c r="O14" i="8" s="1"/>
  <c r="P14" i="8" s="1"/>
  <c r="J21" i="8"/>
  <c r="M21" i="8" s="1"/>
  <c r="O21" i="8" s="1"/>
  <c r="P19" i="8"/>
  <c r="P22" i="8"/>
  <c r="P21" i="8"/>
  <c r="D15" i="8"/>
  <c r="D27" i="8" s="1"/>
  <c r="J23" i="8"/>
  <c r="M23" i="8" s="1"/>
  <c r="O23" i="8" s="1"/>
  <c r="P23" i="8" s="1"/>
  <c r="H25" i="8"/>
  <c r="H27" i="8" s="1"/>
  <c r="E15" i="8"/>
  <c r="E27" i="8" s="1"/>
  <c r="M8" i="8"/>
  <c r="J18" i="8"/>
  <c r="K32" i="13"/>
  <c r="K39" i="13" s="1"/>
  <c r="O17" i="13"/>
  <c r="M14" i="13"/>
  <c r="O13" i="13"/>
  <c r="O26" i="13"/>
  <c r="M18" i="13"/>
  <c r="O18" i="13" s="1"/>
  <c r="P18" i="13" s="1"/>
  <c r="M27" i="13"/>
  <c r="O27" i="13" s="1"/>
  <c r="P27" i="13" s="1"/>
  <c r="M34" i="13"/>
  <c r="M10" i="13" l="1"/>
  <c r="O9" i="13"/>
  <c r="K27" i="8"/>
  <c r="J15" i="8"/>
  <c r="I27" i="8"/>
  <c r="F27" i="8"/>
  <c r="J25" i="8"/>
  <c r="J27" i="8" s="1"/>
  <c r="M18" i="8"/>
  <c r="M15" i="8"/>
  <c r="O8" i="8"/>
  <c r="O14" i="13"/>
  <c r="P13" i="13"/>
  <c r="P14" i="13" s="1"/>
  <c r="O34" i="13"/>
  <c r="M37" i="13"/>
  <c r="M30" i="13"/>
  <c r="M23" i="13"/>
  <c r="M32" i="13" s="1"/>
  <c r="M39" i="13" s="1"/>
  <c r="P26" i="13"/>
  <c r="P30" i="13" s="1"/>
  <c r="O30" i="13"/>
  <c r="P17" i="13"/>
  <c r="P23" i="13" s="1"/>
  <c r="O23" i="13"/>
  <c r="O10" i="13" l="1"/>
  <c r="P9" i="13"/>
  <c r="P10" i="13" s="1"/>
  <c r="P32" i="13"/>
  <c r="O15" i="8"/>
  <c r="P8" i="8"/>
  <c r="P15" i="8" s="1"/>
  <c r="M25" i="8"/>
  <c r="M27" i="8" s="1"/>
  <c r="O18" i="8"/>
  <c r="O37" i="13"/>
  <c r="P34" i="13"/>
  <c r="P37" i="13" s="1"/>
  <c r="P39" i="13" s="1"/>
  <c r="O32" i="13"/>
  <c r="O39" i="13" s="1"/>
  <c r="E42" i="3"/>
  <c r="D52" i="12" l="1"/>
  <c r="E10" i="4"/>
  <c r="O25" i="8"/>
  <c r="O27" i="8" s="1"/>
  <c r="P18" i="8"/>
  <c r="P25" i="8" s="1"/>
  <c r="P27" i="8"/>
  <c r="D49" i="4" l="1"/>
  <c r="D6" i="17" l="1"/>
  <c r="D9" i="17" l="1"/>
  <c r="D13" i="17" s="1"/>
  <c r="D8" i="17"/>
  <c r="D12" i="17" s="1"/>
  <c r="D7" i="17"/>
  <c r="D11" i="17" s="1"/>
  <c r="C57" i="14" l="1"/>
  <c r="C56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F50" i="14"/>
  <c r="E50" i="14"/>
  <c r="D50" i="14"/>
  <c r="C50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W48" i="14"/>
  <c r="V48" i="14"/>
  <c r="T48" i="14"/>
  <c r="S48" i="14"/>
  <c r="R48" i="14"/>
  <c r="P48" i="14"/>
  <c r="O48" i="14"/>
  <c r="N48" i="14"/>
  <c r="L48" i="14"/>
  <c r="K48" i="14"/>
  <c r="J48" i="14"/>
  <c r="H48" i="14"/>
  <c r="G48" i="14"/>
  <c r="F48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W46" i="14"/>
  <c r="S46" i="14"/>
  <c r="O46" i="14"/>
  <c r="N46" i="14"/>
  <c r="L46" i="14"/>
  <c r="K46" i="14"/>
  <c r="W45" i="14"/>
  <c r="V45" i="14"/>
  <c r="T45" i="14"/>
  <c r="S45" i="14"/>
  <c r="R45" i="14"/>
  <c r="P45" i="14"/>
  <c r="O45" i="14"/>
  <c r="N45" i="14"/>
  <c r="L45" i="14"/>
  <c r="K45" i="14"/>
  <c r="J45" i="14"/>
  <c r="H45" i="14"/>
  <c r="G45" i="14"/>
  <c r="F45" i="14"/>
  <c r="W44" i="14"/>
  <c r="V44" i="14"/>
  <c r="T44" i="14"/>
  <c r="S44" i="14"/>
  <c r="R44" i="14"/>
  <c r="P44" i="14"/>
  <c r="O44" i="14"/>
  <c r="N44" i="14"/>
  <c r="L44" i="14"/>
  <c r="K44" i="14"/>
  <c r="J44" i="14"/>
  <c r="H44" i="14"/>
  <c r="G44" i="14"/>
  <c r="F44" i="14"/>
  <c r="W43" i="14"/>
  <c r="V43" i="14"/>
  <c r="T43" i="14"/>
  <c r="S43" i="14"/>
  <c r="R43" i="14"/>
  <c r="P43" i="14"/>
  <c r="O43" i="14"/>
  <c r="N43" i="14"/>
  <c r="L43" i="14"/>
  <c r="K43" i="14"/>
  <c r="J43" i="14"/>
  <c r="H43" i="14"/>
  <c r="G43" i="14"/>
  <c r="F43" i="14"/>
  <c r="W42" i="14"/>
  <c r="V42" i="14"/>
  <c r="T42" i="14"/>
  <c r="S42" i="14"/>
  <c r="R42" i="14"/>
  <c r="P42" i="14"/>
  <c r="O42" i="14"/>
  <c r="N42" i="14"/>
  <c r="L42" i="14"/>
  <c r="K42" i="14"/>
  <c r="J42" i="14"/>
  <c r="H42" i="14"/>
  <c r="G42" i="14"/>
  <c r="F42" i="14"/>
  <c r="W41" i="14"/>
  <c r="V41" i="14"/>
  <c r="T41" i="14"/>
  <c r="S41" i="14"/>
  <c r="R41" i="14"/>
  <c r="P41" i="14"/>
  <c r="O41" i="14"/>
  <c r="N41" i="14"/>
  <c r="L41" i="14"/>
  <c r="K41" i="14"/>
  <c r="J41" i="14"/>
  <c r="H41" i="14"/>
  <c r="G41" i="14"/>
  <c r="F41" i="14"/>
  <c r="W40" i="14"/>
  <c r="V40" i="14"/>
  <c r="T40" i="14"/>
  <c r="S40" i="14"/>
  <c r="R40" i="14"/>
  <c r="P40" i="14"/>
  <c r="O40" i="14"/>
  <c r="N40" i="14"/>
  <c r="L40" i="14"/>
  <c r="K40" i="14"/>
  <c r="J40" i="14"/>
  <c r="H40" i="14"/>
  <c r="G40" i="14"/>
  <c r="F40" i="14"/>
  <c r="W39" i="14"/>
  <c r="V39" i="14"/>
  <c r="T39" i="14"/>
  <c r="S39" i="14"/>
  <c r="R39" i="14"/>
  <c r="P39" i="14"/>
  <c r="O39" i="14"/>
  <c r="N39" i="14"/>
  <c r="L39" i="14"/>
  <c r="K39" i="14"/>
  <c r="J39" i="14"/>
  <c r="H39" i="14"/>
  <c r="G39" i="14"/>
  <c r="F39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W36" i="14"/>
  <c r="V36" i="14"/>
  <c r="T36" i="14"/>
  <c r="S36" i="14"/>
  <c r="R36" i="14"/>
  <c r="P36" i="14"/>
  <c r="O36" i="14"/>
  <c r="N36" i="14"/>
  <c r="L36" i="14"/>
  <c r="K36" i="14"/>
  <c r="J36" i="14"/>
  <c r="H36" i="14"/>
  <c r="G36" i="14"/>
  <c r="F36" i="14"/>
  <c r="W35" i="14"/>
  <c r="V35" i="14"/>
  <c r="T35" i="14"/>
  <c r="S35" i="14"/>
  <c r="R35" i="14"/>
  <c r="P35" i="14"/>
  <c r="O35" i="14"/>
  <c r="N35" i="14"/>
  <c r="L35" i="14"/>
  <c r="K35" i="14"/>
  <c r="J35" i="14"/>
  <c r="H35" i="14"/>
  <c r="G35" i="14"/>
  <c r="F35" i="14"/>
  <c r="W34" i="14"/>
  <c r="V34" i="14"/>
  <c r="T34" i="14"/>
  <c r="S34" i="14"/>
  <c r="R34" i="14"/>
  <c r="P34" i="14"/>
  <c r="O34" i="14"/>
  <c r="N34" i="14"/>
  <c r="L34" i="14"/>
  <c r="K34" i="14"/>
  <c r="J34" i="14"/>
  <c r="H34" i="14"/>
  <c r="G34" i="14"/>
  <c r="F34" i="14"/>
  <c r="W33" i="14"/>
  <c r="V33" i="14"/>
  <c r="T33" i="14"/>
  <c r="S33" i="14"/>
  <c r="R33" i="14"/>
  <c r="P33" i="14"/>
  <c r="O33" i="14"/>
  <c r="N33" i="14"/>
  <c r="L33" i="14"/>
  <c r="K33" i="14"/>
  <c r="J33" i="14"/>
  <c r="H33" i="14"/>
  <c r="G33" i="14"/>
  <c r="F33" i="14"/>
  <c r="W32" i="14"/>
  <c r="V32" i="14"/>
  <c r="T32" i="14"/>
  <c r="S32" i="14"/>
  <c r="R32" i="14"/>
  <c r="P32" i="14"/>
  <c r="O32" i="14"/>
  <c r="N32" i="14"/>
  <c r="L32" i="14"/>
  <c r="K32" i="14"/>
  <c r="J32" i="14"/>
  <c r="H32" i="14"/>
  <c r="G32" i="14"/>
  <c r="F32" i="14"/>
  <c r="W31" i="14"/>
  <c r="V31" i="14"/>
  <c r="T31" i="14"/>
  <c r="S31" i="14"/>
  <c r="R31" i="14"/>
  <c r="P31" i="14"/>
  <c r="O31" i="14"/>
  <c r="N31" i="14"/>
  <c r="L31" i="14"/>
  <c r="K31" i="14"/>
  <c r="J31" i="14"/>
  <c r="H31" i="14"/>
  <c r="G31" i="14"/>
  <c r="F31" i="14"/>
  <c r="W30" i="14"/>
  <c r="V30" i="14"/>
  <c r="T30" i="14"/>
  <c r="S30" i="14"/>
  <c r="R30" i="14"/>
  <c r="P30" i="14"/>
  <c r="O30" i="14"/>
  <c r="N30" i="14"/>
  <c r="L30" i="14"/>
  <c r="K30" i="14"/>
  <c r="J30" i="14"/>
  <c r="H30" i="14"/>
  <c r="G30" i="14"/>
  <c r="F30" i="14"/>
  <c r="W29" i="14"/>
  <c r="V29" i="14"/>
  <c r="T29" i="14"/>
  <c r="S29" i="14"/>
  <c r="R29" i="14"/>
  <c r="P29" i="14"/>
  <c r="O29" i="14"/>
  <c r="N29" i="14"/>
  <c r="L29" i="14"/>
  <c r="K29" i="14"/>
  <c r="J29" i="14"/>
  <c r="H29" i="14"/>
  <c r="G29" i="14"/>
  <c r="F29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W24" i="14"/>
  <c r="V24" i="14"/>
  <c r="T24" i="14"/>
  <c r="S24" i="14"/>
  <c r="R24" i="14"/>
  <c r="P24" i="14"/>
  <c r="O24" i="14"/>
  <c r="N24" i="14"/>
  <c r="L24" i="14"/>
  <c r="K24" i="14"/>
  <c r="J24" i="14"/>
  <c r="H24" i="14"/>
  <c r="G24" i="14"/>
  <c r="F24" i="14"/>
  <c r="W23" i="14"/>
  <c r="V23" i="14"/>
  <c r="T23" i="14"/>
  <c r="S23" i="14"/>
  <c r="R23" i="14"/>
  <c r="P23" i="14"/>
  <c r="O23" i="14"/>
  <c r="N23" i="14"/>
  <c r="L23" i="14"/>
  <c r="K23" i="14"/>
  <c r="J23" i="14"/>
  <c r="H23" i="14"/>
  <c r="G23" i="14"/>
  <c r="F23" i="14"/>
  <c r="W22" i="14"/>
  <c r="V22" i="14"/>
  <c r="T22" i="14"/>
  <c r="S22" i="14"/>
  <c r="R22" i="14"/>
  <c r="P22" i="14"/>
  <c r="O22" i="14"/>
  <c r="N22" i="14"/>
  <c r="L22" i="14"/>
  <c r="K22" i="14"/>
  <c r="J22" i="14"/>
  <c r="H22" i="14"/>
  <c r="G22" i="14"/>
  <c r="F22" i="14"/>
  <c r="W21" i="14"/>
  <c r="V21" i="14"/>
  <c r="T21" i="14"/>
  <c r="S21" i="14"/>
  <c r="R21" i="14"/>
  <c r="P21" i="14"/>
  <c r="O21" i="14"/>
  <c r="N21" i="14"/>
  <c r="L21" i="14"/>
  <c r="K21" i="14"/>
  <c r="J21" i="14"/>
  <c r="H21" i="14"/>
  <c r="G21" i="14"/>
  <c r="F21" i="14"/>
  <c r="W20" i="14"/>
  <c r="V20" i="14"/>
  <c r="T20" i="14"/>
  <c r="S20" i="14"/>
  <c r="R20" i="14"/>
  <c r="P20" i="14"/>
  <c r="O20" i="14"/>
  <c r="N20" i="14"/>
  <c r="L20" i="14"/>
  <c r="K20" i="14"/>
  <c r="J20" i="14"/>
  <c r="H20" i="14"/>
  <c r="G20" i="14"/>
  <c r="F20" i="14"/>
  <c r="W19" i="14"/>
  <c r="V19" i="14"/>
  <c r="T19" i="14"/>
  <c r="S19" i="14"/>
  <c r="R19" i="14"/>
  <c r="P19" i="14"/>
  <c r="O19" i="14"/>
  <c r="N19" i="14"/>
  <c r="L19" i="14"/>
  <c r="K19" i="14"/>
  <c r="J19" i="14"/>
  <c r="H19" i="14"/>
  <c r="G19" i="14"/>
  <c r="F19" i="14"/>
  <c r="W18" i="14"/>
  <c r="V18" i="14"/>
  <c r="T18" i="14"/>
  <c r="S18" i="14"/>
  <c r="R18" i="14"/>
  <c r="P18" i="14"/>
  <c r="O18" i="14"/>
  <c r="N18" i="14"/>
  <c r="L18" i="14"/>
  <c r="K18" i="14"/>
  <c r="J18" i="14"/>
  <c r="H18" i="14"/>
  <c r="G18" i="14"/>
  <c r="F18" i="14"/>
  <c r="W17" i="14"/>
  <c r="V17" i="14"/>
  <c r="T17" i="14"/>
  <c r="S17" i="14"/>
  <c r="R17" i="14"/>
  <c r="P17" i="14"/>
  <c r="O17" i="14"/>
  <c r="N17" i="14"/>
  <c r="L17" i="14"/>
  <c r="K17" i="14"/>
  <c r="J17" i="14"/>
  <c r="H17" i="14"/>
  <c r="G17" i="14"/>
  <c r="F17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W15" i="14"/>
  <c r="V15" i="14"/>
  <c r="T15" i="14"/>
  <c r="S15" i="14"/>
  <c r="R15" i="14"/>
  <c r="P15" i="14"/>
  <c r="O15" i="14"/>
  <c r="N15" i="14"/>
  <c r="L15" i="14"/>
  <c r="K15" i="14"/>
  <c r="J15" i="14"/>
  <c r="H15" i="14"/>
  <c r="G15" i="14"/>
  <c r="F15" i="14"/>
  <c r="W14" i="14"/>
  <c r="V14" i="14"/>
  <c r="T14" i="14"/>
  <c r="S14" i="14"/>
  <c r="R14" i="14"/>
  <c r="P14" i="14"/>
  <c r="O14" i="14"/>
  <c r="N14" i="14"/>
  <c r="L14" i="14"/>
  <c r="K14" i="14"/>
  <c r="J14" i="14"/>
  <c r="H14" i="14"/>
  <c r="G14" i="14"/>
  <c r="F14" i="14"/>
  <c r="W12" i="14"/>
  <c r="V12" i="14"/>
  <c r="T12" i="14"/>
  <c r="S12" i="14"/>
  <c r="R12" i="14"/>
  <c r="P12" i="14"/>
  <c r="O12" i="14"/>
  <c r="N12" i="14"/>
  <c r="L12" i="14"/>
  <c r="K12" i="14"/>
  <c r="J12" i="14"/>
  <c r="H12" i="14"/>
  <c r="G12" i="14"/>
  <c r="F12" i="14"/>
  <c r="W11" i="14"/>
  <c r="V11" i="14"/>
  <c r="T11" i="14"/>
  <c r="S11" i="14"/>
  <c r="R11" i="14"/>
  <c r="P11" i="14"/>
  <c r="O11" i="14"/>
  <c r="N11" i="14"/>
  <c r="L11" i="14"/>
  <c r="K11" i="14"/>
  <c r="J11" i="14"/>
  <c r="H11" i="14"/>
  <c r="G11" i="14"/>
  <c r="F11" i="14"/>
  <c r="W9" i="14"/>
  <c r="V9" i="14"/>
  <c r="T9" i="14"/>
  <c r="S9" i="14"/>
  <c r="R9" i="14"/>
  <c r="P9" i="14"/>
  <c r="O9" i="14"/>
  <c r="N9" i="14"/>
  <c r="L9" i="14"/>
  <c r="K9" i="14"/>
  <c r="J9" i="14"/>
  <c r="H9" i="14"/>
  <c r="G9" i="14"/>
  <c r="F9" i="14"/>
  <c r="B25" i="12"/>
  <c r="B38" i="12" s="1"/>
  <c r="B52" i="12" s="1"/>
  <c r="G24" i="12"/>
  <c r="C24" i="12"/>
  <c r="D24" i="12"/>
  <c r="C51" i="12"/>
  <c r="E51" i="12" s="1"/>
  <c r="B24" i="12"/>
  <c r="B37" i="12" s="1"/>
  <c r="B51" i="12" s="1"/>
  <c r="G23" i="12"/>
  <c r="B23" i="12"/>
  <c r="B36" i="12" s="1"/>
  <c r="B50" i="12" s="1"/>
  <c r="G22" i="12"/>
  <c r="D22" i="12"/>
  <c r="B22" i="12"/>
  <c r="B35" i="12" s="1"/>
  <c r="B49" i="12" s="1"/>
  <c r="G21" i="12"/>
  <c r="C21" i="12"/>
  <c r="B21" i="12"/>
  <c r="B34" i="12" s="1"/>
  <c r="B48" i="12" s="1"/>
  <c r="G20" i="12"/>
  <c r="C20" i="12"/>
  <c r="D20" i="12"/>
  <c r="B20" i="12"/>
  <c r="B33" i="12" s="1"/>
  <c r="B47" i="12" s="1"/>
  <c r="G19" i="12"/>
  <c r="D19" i="12"/>
  <c r="B19" i="12"/>
  <c r="B32" i="12" s="1"/>
  <c r="B46" i="12" s="1"/>
  <c r="G18" i="12"/>
  <c r="C18" i="12"/>
  <c r="B18" i="12"/>
  <c r="B31" i="12" s="1"/>
  <c r="B45" i="12" s="1"/>
  <c r="G17" i="12"/>
  <c r="B17" i="12"/>
  <c r="B30" i="12" s="1"/>
  <c r="B44" i="12" s="1"/>
  <c r="K55" i="3"/>
  <c r="J55" i="3"/>
  <c r="I55" i="3"/>
  <c r="H55" i="3"/>
  <c r="G55" i="3"/>
  <c r="F55" i="3"/>
  <c r="E55" i="3"/>
  <c r="K54" i="3"/>
  <c r="J54" i="3"/>
  <c r="I54" i="3"/>
  <c r="H54" i="3"/>
  <c r="G54" i="3"/>
  <c r="F54" i="3"/>
  <c r="E54" i="3"/>
  <c r="K53" i="3"/>
  <c r="L32" i="4" s="1"/>
  <c r="J53" i="3"/>
  <c r="K32" i="4" s="1"/>
  <c r="I53" i="3"/>
  <c r="J32" i="4" s="1"/>
  <c r="H53" i="3"/>
  <c r="I32" i="4" s="1"/>
  <c r="G53" i="3"/>
  <c r="H32" i="4" s="1"/>
  <c r="F53" i="3"/>
  <c r="G32" i="4" s="1"/>
  <c r="E53" i="3"/>
  <c r="F32" i="4" s="1"/>
  <c r="K52" i="3"/>
  <c r="L24" i="4" s="1"/>
  <c r="J52" i="3"/>
  <c r="K24" i="4" s="1"/>
  <c r="I52" i="3"/>
  <c r="J24" i="4" s="1"/>
  <c r="H52" i="3"/>
  <c r="I24" i="4" s="1"/>
  <c r="G52" i="3"/>
  <c r="H24" i="4" s="1"/>
  <c r="F52" i="3"/>
  <c r="G24" i="4" s="1"/>
  <c r="E52" i="3"/>
  <c r="F24" i="4" s="1"/>
  <c r="K51" i="3"/>
  <c r="J51" i="3"/>
  <c r="I51" i="3"/>
  <c r="H51" i="3"/>
  <c r="G51" i="3"/>
  <c r="F51" i="3"/>
  <c r="E51" i="3"/>
  <c r="K50" i="3"/>
  <c r="L28" i="4" s="1"/>
  <c r="J50" i="3"/>
  <c r="K28" i="4" s="1"/>
  <c r="I50" i="3"/>
  <c r="J28" i="4" s="1"/>
  <c r="H50" i="3"/>
  <c r="I28" i="4" s="1"/>
  <c r="G50" i="3"/>
  <c r="H28" i="4" s="1"/>
  <c r="F50" i="3"/>
  <c r="G28" i="4" s="1"/>
  <c r="E50" i="3"/>
  <c r="K49" i="3"/>
  <c r="L20" i="4" s="1"/>
  <c r="J49" i="3"/>
  <c r="K20" i="4" s="1"/>
  <c r="I49" i="3"/>
  <c r="J20" i="4" s="1"/>
  <c r="H49" i="3"/>
  <c r="I20" i="4" s="1"/>
  <c r="G49" i="3"/>
  <c r="H20" i="4" s="1"/>
  <c r="F49" i="3"/>
  <c r="G20" i="4" s="1"/>
  <c r="E49" i="3"/>
  <c r="F20" i="4" s="1"/>
  <c r="K48" i="3"/>
  <c r="J48" i="3"/>
  <c r="I48" i="3"/>
  <c r="H48" i="3"/>
  <c r="G48" i="3"/>
  <c r="F48" i="3"/>
  <c r="E48" i="3"/>
  <c r="K47" i="3"/>
  <c r="J47" i="3"/>
  <c r="I47" i="3"/>
  <c r="H47" i="3"/>
  <c r="G47" i="3"/>
  <c r="F47" i="3"/>
  <c r="E47" i="3"/>
  <c r="K46" i="3"/>
  <c r="L31" i="4" s="1"/>
  <c r="J46" i="3"/>
  <c r="K31" i="4" s="1"/>
  <c r="I46" i="3"/>
  <c r="J31" i="4" s="1"/>
  <c r="H46" i="3"/>
  <c r="I31" i="4" s="1"/>
  <c r="G46" i="3"/>
  <c r="H31" i="4" s="1"/>
  <c r="F46" i="3"/>
  <c r="G31" i="4" s="1"/>
  <c r="E46" i="3"/>
  <c r="F31" i="4" s="1"/>
  <c r="K45" i="3"/>
  <c r="L23" i="4" s="1"/>
  <c r="J45" i="3"/>
  <c r="K23" i="4" s="1"/>
  <c r="I45" i="3"/>
  <c r="J23" i="4" s="1"/>
  <c r="H45" i="3"/>
  <c r="I23" i="4" s="1"/>
  <c r="G45" i="3"/>
  <c r="H23" i="4" s="1"/>
  <c r="F45" i="3"/>
  <c r="G23" i="4" s="1"/>
  <c r="E45" i="3"/>
  <c r="F23" i="4" s="1"/>
  <c r="K44" i="3"/>
  <c r="L35" i="4" s="1"/>
  <c r="J44" i="3"/>
  <c r="K35" i="4" s="1"/>
  <c r="I44" i="3"/>
  <c r="J35" i="4" s="1"/>
  <c r="H44" i="3"/>
  <c r="I35" i="4" s="1"/>
  <c r="G44" i="3"/>
  <c r="H35" i="4" s="1"/>
  <c r="F44" i="3"/>
  <c r="G35" i="4" s="1"/>
  <c r="E44" i="3"/>
  <c r="K43" i="3"/>
  <c r="L27" i="4" s="1"/>
  <c r="J43" i="3"/>
  <c r="K27" i="4" s="1"/>
  <c r="I43" i="3"/>
  <c r="J27" i="4" s="1"/>
  <c r="H43" i="3"/>
  <c r="I27" i="4" s="1"/>
  <c r="G43" i="3"/>
  <c r="H27" i="4" s="1"/>
  <c r="F43" i="3"/>
  <c r="G27" i="4" s="1"/>
  <c r="E43" i="3"/>
  <c r="F27" i="4" s="1"/>
  <c r="K42" i="3"/>
  <c r="L19" i="4" s="1"/>
  <c r="J42" i="3"/>
  <c r="K19" i="4" s="1"/>
  <c r="I42" i="3"/>
  <c r="J19" i="4" s="1"/>
  <c r="H42" i="3"/>
  <c r="I19" i="4" s="1"/>
  <c r="G42" i="3"/>
  <c r="H19" i="4" s="1"/>
  <c r="F42" i="3"/>
  <c r="G19" i="4" s="1"/>
  <c r="F19" i="4"/>
  <c r="D43" i="4"/>
  <c r="F35" i="4"/>
  <c r="E32" i="4"/>
  <c r="E28" i="4"/>
  <c r="E24" i="4"/>
  <c r="E20" i="4"/>
  <c r="E7" i="4"/>
  <c r="E6" i="4"/>
  <c r="E5" i="4"/>
  <c r="E4" i="4"/>
  <c r="C4" i="4"/>
  <c r="C5" i="4" s="1"/>
  <c r="C6" i="4" s="1"/>
  <c r="C7" i="4" s="1"/>
  <c r="E3" i="4"/>
  <c r="L47" i="3" l="1"/>
  <c r="C52" i="12"/>
  <c r="E52" i="12" s="1"/>
  <c r="L44" i="3"/>
  <c r="L48" i="3"/>
  <c r="L50" i="3"/>
  <c r="L45" i="3"/>
  <c r="L53" i="3"/>
  <c r="F28" i="4"/>
  <c r="L42" i="3"/>
  <c r="L49" i="3"/>
  <c r="L54" i="3"/>
  <c r="L51" i="3"/>
  <c r="L43" i="3"/>
  <c r="L55" i="3"/>
  <c r="L46" i="3"/>
  <c r="L52" i="3"/>
  <c r="F16" i="4"/>
  <c r="F4" i="12"/>
  <c r="G4" i="12" s="1"/>
  <c r="K21" i="12"/>
  <c r="F9" i="12"/>
  <c r="G9" i="12" s="1"/>
  <c r="E8" i="4"/>
  <c r="AH4" i="12"/>
  <c r="K6" i="12"/>
  <c r="K23" i="12"/>
  <c r="F6" i="12"/>
  <c r="G6" i="12" s="1"/>
  <c r="F7" i="12"/>
  <c r="H20" i="12" s="1"/>
  <c r="I20" i="12" s="1"/>
  <c r="G47" i="12" s="1"/>
  <c r="AH9" i="12"/>
  <c r="F5" i="12"/>
  <c r="G5" i="12" s="1"/>
  <c r="K9" i="12"/>
  <c r="F11" i="12"/>
  <c r="H24" i="12" s="1"/>
  <c r="I24" i="12" s="1"/>
  <c r="G51" i="12" s="1"/>
  <c r="E20" i="12"/>
  <c r="F47" i="12" s="1"/>
  <c r="C22" i="12"/>
  <c r="E22" i="12" s="1"/>
  <c r="F49" i="12" s="1"/>
  <c r="F10" i="12"/>
  <c r="G10" i="12" s="1"/>
  <c r="AH6" i="12"/>
  <c r="F8" i="12"/>
  <c r="G8" i="12" s="1"/>
  <c r="D25" i="12"/>
  <c r="C8" i="4"/>
  <c r="M8" i="4"/>
  <c r="AH10" i="12"/>
  <c r="K17" i="12"/>
  <c r="AH5" i="12"/>
  <c r="K8" i="12"/>
  <c r="D18" i="12"/>
  <c r="E18" i="12" s="1"/>
  <c r="F45" i="12" s="1"/>
  <c r="K4" i="12"/>
  <c r="K19" i="12"/>
  <c r="AH11" i="12"/>
  <c r="F12" i="12"/>
  <c r="AH7" i="12"/>
  <c r="K10" i="12"/>
  <c r="K18" i="12"/>
  <c r="K24" i="12"/>
  <c r="E24" i="12"/>
  <c r="F51" i="12" s="1"/>
  <c r="K25" i="12"/>
  <c r="AH12" i="12"/>
  <c r="C17" i="12"/>
  <c r="K20" i="12"/>
  <c r="C23" i="12"/>
  <c r="K5" i="12"/>
  <c r="D17" i="12"/>
  <c r="C19" i="12"/>
  <c r="E19" i="12" s="1"/>
  <c r="F46" i="12" s="1"/>
  <c r="D23" i="12"/>
  <c r="AH8" i="12"/>
  <c r="D21" i="12"/>
  <c r="E21" i="12" s="1"/>
  <c r="F48" i="12" s="1"/>
  <c r="K11" i="12"/>
  <c r="K7" i="12"/>
  <c r="K22" i="12"/>
  <c r="C34" i="12" l="1"/>
  <c r="M4" i="12"/>
  <c r="N4" i="12"/>
  <c r="M8" i="12"/>
  <c r="N8" i="12"/>
  <c r="M6" i="12"/>
  <c r="N6" i="12"/>
  <c r="N10" i="12"/>
  <c r="M10" i="12"/>
  <c r="M9" i="12"/>
  <c r="N9" i="12"/>
  <c r="N5" i="12"/>
  <c r="M5" i="12"/>
  <c r="J4" i="17"/>
  <c r="E11" i="4"/>
  <c r="E12" i="4" s="1"/>
  <c r="H17" i="12"/>
  <c r="I17" i="12" s="1"/>
  <c r="G44" i="12" s="1"/>
  <c r="H22" i="12"/>
  <c r="I22" i="12" s="1"/>
  <c r="G7" i="12"/>
  <c r="H19" i="12"/>
  <c r="I19" i="12" s="1"/>
  <c r="H25" i="12"/>
  <c r="G11" i="12"/>
  <c r="C32" i="12"/>
  <c r="C33" i="12"/>
  <c r="H23" i="12"/>
  <c r="I23" i="12" s="1"/>
  <c r="E23" i="12"/>
  <c r="H21" i="12"/>
  <c r="I21" i="12" s="1"/>
  <c r="C35" i="12"/>
  <c r="C31" i="12"/>
  <c r="C10" i="4"/>
  <c r="C11" i="4" s="1"/>
  <c r="G12" i="12"/>
  <c r="M12" i="12" s="1"/>
  <c r="E17" i="12"/>
  <c r="D37" i="12"/>
  <c r="D33" i="12"/>
  <c r="C37" i="12"/>
  <c r="H18" i="12"/>
  <c r="I18" i="12" s="1"/>
  <c r="D36" i="12" l="1"/>
  <c r="G50" i="12"/>
  <c r="D34" i="12"/>
  <c r="G48" i="12"/>
  <c r="D30" i="12"/>
  <c r="D31" i="12"/>
  <c r="G45" i="12"/>
  <c r="C30" i="12"/>
  <c r="F44" i="12"/>
  <c r="D32" i="12"/>
  <c r="G46" i="12"/>
  <c r="C36" i="12"/>
  <c r="F50" i="12"/>
  <c r="D35" i="12"/>
  <c r="G49" i="12"/>
  <c r="N7" i="12"/>
  <c r="M7" i="12"/>
  <c r="N11" i="12"/>
  <c r="M11" i="12"/>
  <c r="H4" i="17"/>
  <c r="I4" i="17"/>
  <c r="K4" i="17"/>
  <c r="L4" i="17"/>
  <c r="G4" i="17"/>
  <c r="M12" i="4"/>
  <c r="C12" i="4"/>
  <c r="C13" i="4" s="1"/>
  <c r="M11" i="4"/>
  <c r="E13" i="4"/>
  <c r="M15" i="4" l="1"/>
  <c r="C15" i="4"/>
  <c r="C16" i="4" s="1"/>
  <c r="M16" i="4"/>
  <c r="M13" i="4"/>
  <c r="E16" i="4"/>
  <c r="E15" i="4"/>
  <c r="M26" i="4" l="1"/>
  <c r="M30" i="4"/>
  <c r="M34" i="4"/>
  <c r="M18" i="4"/>
  <c r="C18" i="4"/>
  <c r="M22" i="4"/>
  <c r="E34" i="4"/>
  <c r="E26" i="4"/>
  <c r="E18" i="4"/>
  <c r="E22" i="4"/>
  <c r="E30" i="4"/>
  <c r="C25" i="12"/>
  <c r="E25" i="12" s="1"/>
  <c r="C38" i="12" l="1"/>
  <c r="F52" i="12"/>
  <c r="K8" i="17"/>
  <c r="K7" i="17"/>
  <c r="K9" i="17"/>
  <c r="G9" i="17"/>
  <c r="G7" i="17"/>
  <c r="G8" i="17"/>
  <c r="J7" i="17"/>
  <c r="J8" i="17"/>
  <c r="J9" i="17"/>
  <c r="I8" i="17"/>
  <c r="I9" i="17"/>
  <c r="I7" i="17"/>
  <c r="L8" i="17"/>
  <c r="L7" i="17"/>
  <c r="L9" i="17"/>
  <c r="H8" i="17"/>
  <c r="H7" i="17"/>
  <c r="H29" i="17" s="1"/>
  <c r="H9" i="17"/>
  <c r="F4" i="17"/>
  <c r="E4" i="17" s="1"/>
  <c r="F7" i="17"/>
  <c r="F8" i="17"/>
  <c r="F9" i="17"/>
  <c r="C19" i="4"/>
  <c r="C20" i="4" s="1"/>
  <c r="C21" i="4" s="1"/>
  <c r="G25" i="12"/>
  <c r="I25" i="12" s="1"/>
  <c r="G52" i="12" s="1"/>
  <c r="G33" i="4"/>
  <c r="H33" i="4"/>
  <c r="J33" i="4"/>
  <c r="L33" i="4"/>
  <c r="I33" i="4"/>
  <c r="K33" i="4"/>
  <c r="F33" i="4"/>
  <c r="E40" i="4"/>
  <c r="K36" i="4"/>
  <c r="F36" i="4"/>
  <c r="I36" i="4"/>
  <c r="L36" i="4"/>
  <c r="G36" i="4"/>
  <c r="H36" i="4"/>
  <c r="J36" i="4"/>
  <c r="J29" i="4"/>
  <c r="L29" i="4"/>
  <c r="K29" i="4"/>
  <c r="G29" i="4"/>
  <c r="H29" i="4"/>
  <c r="I29" i="4"/>
  <c r="F29" i="4"/>
  <c r="K12" i="12"/>
  <c r="N12" i="12" s="1"/>
  <c r="J25" i="4"/>
  <c r="L25" i="4"/>
  <c r="I25" i="4"/>
  <c r="K25" i="4"/>
  <c r="F25" i="4"/>
  <c r="G25" i="4"/>
  <c r="H25" i="4"/>
  <c r="J21" i="4"/>
  <c r="L21" i="4"/>
  <c r="K21" i="4"/>
  <c r="G21" i="4"/>
  <c r="H21" i="4"/>
  <c r="I21" i="4"/>
  <c r="F21" i="4"/>
  <c r="C22" i="4" l="1"/>
  <c r="M21" i="4"/>
  <c r="H38" i="4"/>
  <c r="G38" i="4"/>
  <c r="E29" i="4"/>
  <c r="F38" i="4"/>
  <c r="E21" i="4"/>
  <c r="E36" i="4"/>
  <c r="I38" i="4"/>
  <c r="K38" i="4"/>
  <c r="D38" i="12"/>
  <c r="L38" i="4"/>
  <c r="J38" i="4"/>
  <c r="E33" i="4"/>
  <c r="E25" i="4"/>
  <c r="J42" i="4" l="1"/>
  <c r="J3" i="17"/>
  <c r="H42" i="4"/>
  <c r="H43" i="4" s="1"/>
  <c r="H3" i="17"/>
  <c r="I42" i="4"/>
  <c r="I43" i="4" s="1"/>
  <c r="I3" i="17"/>
  <c r="G42" i="4"/>
  <c r="G43" i="4" s="1"/>
  <c r="G3" i="17"/>
  <c r="L42" i="4"/>
  <c r="L43" i="4" s="1"/>
  <c r="L3" i="17"/>
  <c r="K42" i="4"/>
  <c r="K43" i="4" s="1"/>
  <c r="K3" i="17"/>
  <c r="F3" i="17"/>
  <c r="C23" i="4"/>
  <c r="C24" i="4" s="1"/>
  <c r="C25" i="4" s="1"/>
  <c r="E38" i="4"/>
  <c r="F42" i="4"/>
  <c r="J5" i="17" l="1"/>
  <c r="L5" i="17"/>
  <c r="H5" i="17"/>
  <c r="K5" i="17"/>
  <c r="G5" i="17"/>
  <c r="I5" i="17"/>
  <c r="J43" i="4"/>
  <c r="F5" i="17"/>
  <c r="E3" i="17"/>
  <c r="E5" i="17" s="1"/>
  <c r="E6" i="17" s="1"/>
  <c r="E42" i="4"/>
  <c r="E43" i="4" s="1"/>
  <c r="C26" i="4"/>
  <c r="M25" i="4"/>
  <c r="F43" i="4"/>
  <c r="I6" i="17" l="1"/>
  <c r="I11" i="17"/>
  <c r="I12" i="17"/>
  <c r="I23" i="17" s="1"/>
  <c r="I13" i="17"/>
  <c r="I18" i="17" s="1"/>
  <c r="G6" i="17"/>
  <c r="G12" i="17"/>
  <c r="G23" i="17" s="1"/>
  <c r="G11" i="17"/>
  <c r="G29" i="17" s="1"/>
  <c r="G35" i="17" s="1"/>
  <c r="G36" i="17" s="1"/>
  <c r="G37" i="17" s="1"/>
  <c r="G13" i="17"/>
  <c r="G18" i="17" s="1"/>
  <c r="F6" i="17"/>
  <c r="F11" i="17"/>
  <c r="F29" i="17" s="1"/>
  <c r="F13" i="17"/>
  <c r="F18" i="17" s="1"/>
  <c r="F12" i="17"/>
  <c r="F23" i="17" s="1"/>
  <c r="K6" i="17"/>
  <c r="K11" i="17"/>
  <c r="K13" i="17"/>
  <c r="K18" i="17" s="1"/>
  <c r="K12" i="17"/>
  <c r="K23" i="17" s="1"/>
  <c r="H6" i="17"/>
  <c r="H11" i="17"/>
  <c r="H13" i="17"/>
  <c r="H18" i="17" s="1"/>
  <c r="H12" i="17"/>
  <c r="H23" i="17" s="1"/>
  <c r="L6" i="17"/>
  <c r="L11" i="17"/>
  <c r="L13" i="17"/>
  <c r="L12" i="17"/>
  <c r="L23" i="17" s="1"/>
  <c r="J6" i="17"/>
  <c r="J11" i="17"/>
  <c r="J12" i="17"/>
  <c r="J13" i="17"/>
  <c r="K15" i="17"/>
  <c r="K14" i="17"/>
  <c r="K24" i="17" s="1"/>
  <c r="G30" i="17"/>
  <c r="I29" i="17"/>
  <c r="I14" i="17"/>
  <c r="I24" i="17" s="1"/>
  <c r="K29" i="17"/>
  <c r="K35" i="17" s="1"/>
  <c r="J29" i="17"/>
  <c r="C27" i="4"/>
  <c r="C28" i="4" s="1"/>
  <c r="C29" i="4" s="1"/>
  <c r="L15" i="17" l="1"/>
  <c r="L18" i="17"/>
  <c r="L19" i="17" s="1"/>
  <c r="L20" i="17" s="1"/>
  <c r="L21" i="17" s="1"/>
  <c r="G15" i="17"/>
  <c r="J15" i="17"/>
  <c r="J18" i="17"/>
  <c r="J19" i="17" s="1"/>
  <c r="J20" i="17" s="1"/>
  <c r="J21" i="17" s="1"/>
  <c r="G14" i="17"/>
  <c r="J14" i="17"/>
  <c r="J23" i="17"/>
  <c r="J24" i="17" s="1"/>
  <c r="J25" i="17" s="1"/>
  <c r="K19" i="17"/>
  <c r="K20" i="17" s="1"/>
  <c r="K21" i="17" s="1"/>
  <c r="L29" i="17"/>
  <c r="L35" i="17" s="1"/>
  <c r="L36" i="17" s="1"/>
  <c r="I15" i="17"/>
  <c r="F15" i="17"/>
  <c r="F14" i="17"/>
  <c r="H15" i="17"/>
  <c r="H19" i="17" s="1"/>
  <c r="H20" i="17" s="1"/>
  <c r="H21" i="17" s="1"/>
  <c r="L14" i="17"/>
  <c r="L24" i="17" s="1"/>
  <c r="L25" i="17" s="1"/>
  <c r="H14" i="17"/>
  <c r="H24" i="17" s="1"/>
  <c r="H25" i="17" s="1"/>
  <c r="I35" i="17"/>
  <c r="I36" i="17" s="1"/>
  <c r="I30" i="17"/>
  <c r="I32" i="17" s="1"/>
  <c r="I33" i="17" s="1"/>
  <c r="K36" i="17"/>
  <c r="K30" i="17"/>
  <c r="K32" i="17" s="1"/>
  <c r="K33" i="17" s="1"/>
  <c r="H36" i="17"/>
  <c r="H30" i="17"/>
  <c r="J35" i="17"/>
  <c r="J36" i="17" s="1"/>
  <c r="J30" i="17"/>
  <c r="K25" i="17"/>
  <c r="I25" i="17"/>
  <c r="G19" i="17"/>
  <c r="G20" i="17" s="1"/>
  <c r="G21" i="17" s="1"/>
  <c r="G45" i="4"/>
  <c r="J45" i="4"/>
  <c r="K45" i="4"/>
  <c r="M29" i="4"/>
  <c r="C30" i="4"/>
  <c r="L30" i="17" l="1"/>
  <c r="J26" i="17"/>
  <c r="J27" i="17" s="1"/>
  <c r="G24" i="17"/>
  <c r="G32" i="17" s="1"/>
  <c r="G33" i="17" s="1"/>
  <c r="K26" i="17"/>
  <c r="K27" i="17" s="1"/>
  <c r="I45" i="4"/>
  <c r="I19" i="17"/>
  <c r="I20" i="17" s="1"/>
  <c r="I21" i="17" s="1"/>
  <c r="H32" i="17"/>
  <c r="H33" i="17" s="1"/>
  <c r="E14" i="17"/>
  <c r="L45" i="4"/>
  <c r="E15" i="17"/>
  <c r="L32" i="17"/>
  <c r="L33" i="17" s="1"/>
  <c r="F24" i="17"/>
  <c r="F25" i="17" s="1"/>
  <c r="F35" i="17"/>
  <c r="F30" i="17"/>
  <c r="E29" i="17"/>
  <c r="E30" i="17" s="1"/>
  <c r="L31" i="17"/>
  <c r="L37" i="17"/>
  <c r="L38" i="17"/>
  <c r="L39" i="17" s="1"/>
  <c r="I37" i="17"/>
  <c r="I38" i="17"/>
  <c r="I39" i="17" s="1"/>
  <c r="K37" i="17"/>
  <c r="K38" i="17"/>
  <c r="K39" i="17" s="1"/>
  <c r="H37" i="17"/>
  <c r="H38" i="17"/>
  <c r="H39" i="17" s="1"/>
  <c r="G38" i="17"/>
  <c r="G39" i="17" s="1"/>
  <c r="L26" i="17"/>
  <c r="L27" i="17" s="1"/>
  <c r="G31" i="17"/>
  <c r="K31" i="17"/>
  <c r="I31" i="17"/>
  <c r="H26" i="17"/>
  <c r="H27" i="17" s="1"/>
  <c r="H31" i="17"/>
  <c r="G25" i="17"/>
  <c r="G26" i="17"/>
  <c r="G27" i="17" s="1"/>
  <c r="L46" i="4"/>
  <c r="G46" i="4"/>
  <c r="E18" i="17"/>
  <c r="E19" i="17" s="1"/>
  <c r="E20" i="17" s="1"/>
  <c r="E21" i="17" s="1"/>
  <c r="K46" i="4"/>
  <c r="F45" i="4"/>
  <c r="F19" i="17"/>
  <c r="F20" i="17" s="1"/>
  <c r="F21" i="17" s="1"/>
  <c r="H45" i="4"/>
  <c r="I46" i="4"/>
  <c r="J46" i="4"/>
  <c r="J32" i="17"/>
  <c r="J33" i="17" s="1"/>
  <c r="C31" i="4"/>
  <c r="C32" i="4" s="1"/>
  <c r="C33" i="4" s="1"/>
  <c r="F32" i="17" l="1"/>
  <c r="F33" i="17" s="1"/>
  <c r="F31" i="17"/>
  <c r="E23" i="17"/>
  <c r="E24" i="17" s="1"/>
  <c r="E25" i="17" s="1"/>
  <c r="I26" i="17"/>
  <c r="I27" i="17" s="1"/>
  <c r="F36" i="17"/>
  <c r="E35" i="17"/>
  <c r="E36" i="17" s="1"/>
  <c r="F37" i="17"/>
  <c r="F38" i="17"/>
  <c r="F39" i="17" s="1"/>
  <c r="F26" i="17"/>
  <c r="F27" i="17" s="1"/>
  <c r="E31" i="17"/>
  <c r="J31" i="17"/>
  <c r="K48" i="4"/>
  <c r="K49" i="4" s="1"/>
  <c r="G48" i="4"/>
  <c r="G49" i="4" s="1"/>
  <c r="H46" i="4"/>
  <c r="L48" i="4"/>
  <c r="L49" i="4" s="1"/>
  <c r="E45" i="4"/>
  <c r="F46" i="4"/>
  <c r="J48" i="4"/>
  <c r="J49" i="4" s="1"/>
  <c r="I48" i="4"/>
  <c r="I49" i="4" s="1"/>
  <c r="M33" i="4"/>
  <c r="C34" i="4"/>
  <c r="E26" i="17" l="1"/>
  <c r="E27" i="17" s="1"/>
  <c r="E32" i="17"/>
  <c r="E33" i="17" s="1"/>
  <c r="E37" i="17"/>
  <c r="E38" i="17"/>
  <c r="E39" i="17" s="1"/>
  <c r="J37" i="17"/>
  <c r="J38" i="17"/>
  <c r="J39" i="17" s="1"/>
  <c r="H48" i="4"/>
  <c r="H49" i="4" s="1"/>
  <c r="E46" i="4"/>
  <c r="F48" i="4"/>
  <c r="F49" i="4" s="1"/>
  <c r="C35" i="4"/>
  <c r="C36" i="4" s="1"/>
  <c r="M36" i="4"/>
  <c r="E48" i="4" l="1"/>
  <c r="E49" i="4" s="1"/>
  <c r="C38" i="4"/>
  <c r="C40" i="4" s="1"/>
  <c r="M38" i="4"/>
  <c r="C42" i="4" l="1"/>
  <c r="M42" i="4"/>
  <c r="C43" i="4" l="1"/>
  <c r="C45" i="4" s="1"/>
  <c r="C46" i="4" s="1"/>
  <c r="M43" i="4"/>
  <c r="M46" i="4" l="1"/>
  <c r="C48" i="4"/>
  <c r="M48" i="4"/>
  <c r="C49" i="4" l="1"/>
  <c r="M4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tc={7103D917-0181-4E7D-BCD0-6A6D31260144}</author>
  </authors>
  <commentList>
    <comment ref="K27" authorId="0" shapeId="0" xr:uid="{7103D917-0181-4E7D-BCD0-6A6D31260144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by $1 for rounding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 Peter, Jennifer</author>
  </authors>
  <commentList>
    <comment ref="J11" authorId="0" shapeId="0" xr:uid="{39373034-CCBE-4025-9651-1A2B3A11CB09}">
      <text>
        <r>
          <rPr>
            <b/>
            <sz val="9"/>
            <color indexed="81"/>
            <rFont val="Tahoma"/>
            <family val="2"/>
          </rPr>
          <t>St Peter, Jennifer:</t>
        </r>
        <r>
          <rPr>
            <sz val="9"/>
            <color indexed="81"/>
            <rFont val="Tahoma"/>
            <family val="2"/>
          </rPr>
          <t xml:space="preserve">
Increase from retirement incentive program budget</t>
        </r>
      </text>
    </comment>
    <comment ref="J12" authorId="0" shapeId="0" xr:uid="{88C8D083-0E4A-40ED-A70E-FA0C99BD4C09}">
      <text>
        <r>
          <rPr>
            <b/>
            <sz val="9"/>
            <color indexed="81"/>
            <rFont val="Tahoma"/>
            <family val="2"/>
          </rPr>
          <t>St Peter, Jennifer:</t>
        </r>
        <r>
          <rPr>
            <sz val="9"/>
            <color indexed="81"/>
            <rFont val="Tahoma"/>
            <family val="2"/>
          </rPr>
          <t xml:space="preserve">
Decrease from eliminating retirement incentive budget and temporary AHEC reduction</t>
        </r>
      </text>
    </comment>
  </commentList>
</comments>
</file>

<file path=xl/sharedStrings.xml><?xml version="1.0" encoding="utf-8"?>
<sst xmlns="http://schemas.openxmlformats.org/spreadsheetml/2006/main" count="33175" uniqueCount="342">
  <si>
    <t>BUSN</t>
  </si>
  <si>
    <t>Undergraduate</t>
  </si>
  <si>
    <t>CLAS</t>
  </si>
  <si>
    <t>EDUC</t>
  </si>
  <si>
    <t>ARTM</t>
  </si>
  <si>
    <t>Graduate</t>
  </si>
  <si>
    <t>College of Arts &amp; Media</t>
  </si>
  <si>
    <t>CRSS</t>
  </si>
  <si>
    <t>ENGR</t>
  </si>
  <si>
    <t>ARPL</t>
  </si>
  <si>
    <t>College of Arch &amp; Planning</t>
  </si>
  <si>
    <t>College of Liberal Arts &amp; Sci</t>
  </si>
  <si>
    <t>PAFF</t>
  </si>
  <si>
    <t>School of Public Affairs</t>
  </si>
  <si>
    <t>College of Engr Design &amp; Comp</t>
  </si>
  <si>
    <t>Cross-College Programs</t>
  </si>
  <si>
    <t>NODG</t>
  </si>
  <si>
    <t>Non-Degree</t>
  </si>
  <si>
    <t>College_CD</t>
  </si>
  <si>
    <t>Level</t>
  </si>
  <si>
    <t>SCH by Course College</t>
  </si>
  <si>
    <t>Summer 2021</t>
  </si>
  <si>
    <t>2021 - 2022</t>
  </si>
  <si>
    <t>EOT</t>
  </si>
  <si>
    <t>Business School</t>
  </si>
  <si>
    <t>Spring 2025</t>
  </si>
  <si>
    <t>2024 - 2025</t>
  </si>
  <si>
    <t>CENSUS</t>
  </si>
  <si>
    <t>Spring 2016</t>
  </si>
  <si>
    <t>2015 - 2016</t>
  </si>
  <si>
    <t>Summer 2019</t>
  </si>
  <si>
    <t>2019 - 2020</t>
  </si>
  <si>
    <t>Spring 2017</t>
  </si>
  <si>
    <t>2016 - 2017</t>
  </si>
  <si>
    <t>Fall 2018</t>
  </si>
  <si>
    <t>2018 - 2019</t>
  </si>
  <si>
    <t>Fall 2021</t>
  </si>
  <si>
    <t>Spring 2024</t>
  </si>
  <si>
    <t>2023 - 2024</t>
  </si>
  <si>
    <t>Spring 2019</t>
  </si>
  <si>
    <t>Spring 2023</t>
  </si>
  <si>
    <t>2022 - 2023</t>
  </si>
  <si>
    <t>Fall 2023</t>
  </si>
  <si>
    <t>School of Educ &amp; Human Dev</t>
  </si>
  <si>
    <t>Fall 2022</t>
  </si>
  <si>
    <t>Summer 2024</t>
  </si>
  <si>
    <t>Fall 2015</t>
  </si>
  <si>
    <t>Summer 2018</t>
  </si>
  <si>
    <t>Summer 2020</t>
  </si>
  <si>
    <t>2020 - 2021</t>
  </si>
  <si>
    <t>Summer 2015</t>
  </si>
  <si>
    <t>Spring 2020</t>
  </si>
  <si>
    <t>Fall 2017</t>
  </si>
  <si>
    <t>2017 - 2018</t>
  </si>
  <si>
    <t>Spring 2021</t>
  </si>
  <si>
    <t>Spring 2018</t>
  </si>
  <si>
    <t>Summer 2016</t>
  </si>
  <si>
    <t>Fall 2020</t>
  </si>
  <si>
    <t>Spring 2022</t>
  </si>
  <si>
    <t>Summer 2017</t>
  </si>
  <si>
    <t>Summer 2022</t>
  </si>
  <si>
    <t>Summer 2023</t>
  </si>
  <si>
    <t>Fall 2019</t>
  </si>
  <si>
    <t>Fall 2016</t>
  </si>
  <si>
    <t>Fall 2024</t>
  </si>
  <si>
    <t>Student Headcount (Fall)</t>
  </si>
  <si>
    <t>SCH by Student College</t>
  </si>
  <si>
    <t>School/College</t>
  </si>
  <si>
    <t>Fiscal Year</t>
  </si>
  <si>
    <t>Point In Cycle</t>
  </si>
  <si>
    <t>Metric Name</t>
  </si>
  <si>
    <t>Term</t>
  </si>
  <si>
    <t>Term_CD</t>
  </si>
  <si>
    <t>Metric Value</t>
  </si>
  <si>
    <t>Sum of Metric Value</t>
  </si>
  <si>
    <t>SCH by Course College Total</t>
  </si>
  <si>
    <t>CU Denver Budget Model Revisions - Draft Allocation Metrics, State Reportable Enrollment</t>
  </si>
  <si>
    <t xml:space="preserve">Includes end of term data where available. Spring of the current year is from census. </t>
  </si>
  <si>
    <t xml:space="preserve">All metrics include state reportable enrollment only. </t>
  </si>
  <si>
    <r>
      <rPr>
        <b/>
        <u/>
        <sz val="11"/>
        <color theme="1"/>
        <rFont val="Aptos Narrow"/>
        <family val="2"/>
        <scheme val="minor"/>
      </rPr>
      <t>SCH by Course College: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student credit hours by course level and school/college offering the course (a.k.a., "instruction credit hours"). </t>
    </r>
  </si>
  <si>
    <r>
      <rPr>
        <b/>
        <u/>
        <sz val="11"/>
        <color theme="1"/>
        <rFont val="Aptos Narrow"/>
        <family val="2"/>
        <scheme val="minor"/>
      </rPr>
      <t>Student Headcount (Fall):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unduplicated fall headcount of students by school/college of the major. Based on primary college and major. </t>
    </r>
  </si>
  <si>
    <t xml:space="preserve">Fiscal year includes the leading summer, which may differ from earlier models. This allows for earlier updates of the most recent fiscal year. </t>
  </si>
  <si>
    <r>
      <t>SCH by Student College:</t>
    </r>
    <r>
      <rPr>
        <sz val="11"/>
        <color theme="1"/>
        <rFont val="Aptos Narrow"/>
        <family val="2"/>
        <scheme val="minor"/>
      </rPr>
      <t xml:space="preserve"> student credit hours taken by students whose major is in the school/college. Based on primary college and major. Includes all terms in the fiscal year. </t>
    </r>
  </si>
  <si>
    <t>RES</t>
  </si>
  <si>
    <t>Resident</t>
  </si>
  <si>
    <t>NRES</t>
  </si>
  <si>
    <t>Non-Resident</t>
  </si>
  <si>
    <t>CEES</t>
  </si>
  <si>
    <t>NULL</t>
  </si>
  <si>
    <t>XXXX</t>
  </si>
  <si>
    <t>Residency_CD</t>
  </si>
  <si>
    <t>Residency</t>
  </si>
  <si>
    <t>Student Headcount (Fall) - Multiple Majors</t>
  </si>
  <si>
    <t>MEDS</t>
  </si>
  <si>
    <t>School of Medicine</t>
  </si>
  <si>
    <t>NOCR</t>
  </si>
  <si>
    <t>Non-Credit</t>
  </si>
  <si>
    <t>Non-credit</t>
  </si>
  <si>
    <t>PUBH</t>
  </si>
  <si>
    <t>School of Public Health</t>
  </si>
  <si>
    <t>NURS</t>
  </si>
  <si>
    <t>College of Nursing</t>
  </si>
  <si>
    <t>CONC</t>
  </si>
  <si>
    <t>CU Concurrent</t>
  </si>
  <si>
    <t>PHAR</t>
  </si>
  <si>
    <t>School of Pharmacy</t>
  </si>
  <si>
    <t>SCH by Student College - Multiple Majors</t>
  </si>
  <si>
    <r>
      <t>"Multiple Majors" versions:</t>
    </r>
    <r>
      <rPr>
        <sz val="11"/>
        <color theme="1"/>
        <rFont val="Aptos Narrow"/>
        <family val="2"/>
        <scheme val="minor"/>
      </rPr>
      <t xml:space="preserve"> these duplicate the headcount/SCH for each active degree major on the student's record </t>
    </r>
    <r>
      <rPr>
        <u/>
        <sz val="11"/>
        <color theme="1"/>
        <rFont val="Aptos Narrow"/>
        <family val="2"/>
        <scheme val="minor"/>
      </rPr>
      <t>in each term.</t>
    </r>
  </si>
  <si>
    <t>For Jen St. Peter</t>
  </si>
  <si>
    <t xml:space="preserve">OIRE, Dave Deffenbacher, Updated 8/19/2025. OIRE reference: Project 20250014, DraftMetrics.xlsx, query QA5_DraftMetrics_Combined. </t>
  </si>
  <si>
    <t>SCH by Student College - Multiple Majors Total</t>
  </si>
  <si>
    <t xml:space="preserve"> Minors, Certificates, Teacher Licensure, Pre-majors, and Course of Study plans are excluded, unless it is the only active plan the student had for the term. </t>
  </si>
  <si>
    <t>State Funding</t>
  </si>
  <si>
    <t>Tuition + State Funding</t>
  </si>
  <si>
    <t>University Mandatory</t>
  </si>
  <si>
    <t>Step 1A</t>
  </si>
  <si>
    <t>Allocable Revenue</t>
  </si>
  <si>
    <t>Description</t>
  </si>
  <si>
    <t>Model Step</t>
  </si>
  <si>
    <t>Amount</t>
  </si>
  <si>
    <t>Source</t>
  </si>
  <si>
    <t>Allocable Revenue Less University Mandatory</t>
  </si>
  <si>
    <t>Step 1B</t>
  </si>
  <si>
    <t>Net Allocable Revenue</t>
  </si>
  <si>
    <t>Step 2</t>
  </si>
  <si>
    <t>School/College Allocation</t>
  </si>
  <si>
    <t>University Initiative Pool</t>
  </si>
  <si>
    <t>Undergraduate Resident Tuition</t>
  </si>
  <si>
    <t>Undergraduate Nonresident Tuition</t>
  </si>
  <si>
    <t>Graduate Resident Tuition</t>
  </si>
  <si>
    <t>Graduate Nonresident Tuition</t>
  </si>
  <si>
    <t>School of Education &amp; Human Development</t>
  </si>
  <si>
    <t>College of Engineering, Design and Computing</t>
  </si>
  <si>
    <t>College of Liberal Arts &amp; Sciences</t>
  </si>
  <si>
    <t>College of Architecture &amp; Planning</t>
  </si>
  <si>
    <t>Net Allocable Undergraduate Resident Tuition</t>
  </si>
  <si>
    <t>Major Metric</t>
  </si>
  <si>
    <t>Instruction Metric</t>
  </si>
  <si>
    <t>Net Allocable Undergraduate Nonresident Tuition</t>
  </si>
  <si>
    <t>Net Allocable Graduate Resident Tuition</t>
  </si>
  <si>
    <t>Net Allocable Graduate Nonresident Tuition</t>
  </si>
  <si>
    <t>Net Allocable State Funding</t>
  </si>
  <si>
    <t>Subtotal Unrestricted Fund Allocation</t>
  </si>
  <si>
    <t>2022 - 2023 Total</t>
  </si>
  <si>
    <t>2023 - 2024 Total</t>
  </si>
  <si>
    <t>2024 - 2025 Total</t>
  </si>
  <si>
    <t>Resident Total</t>
  </si>
  <si>
    <t>Non-Resident Total</t>
  </si>
  <si>
    <t>"Metrics- Multiple Majors" tab.  Three-year weighted average (50% AY25, 30% AY24, 20% AY23) of the college's portion of the category's credit hours</t>
  </si>
  <si>
    <t xml:space="preserve">Total </t>
  </si>
  <si>
    <t>Denver Schools &amp; Colleges</t>
  </si>
  <si>
    <t>FY 2025-26 Initial Continuing Budget</t>
  </si>
  <si>
    <t>As of July 1, 2025</t>
  </si>
  <si>
    <t>Total Continuing Budget</t>
  </si>
  <si>
    <t>Denver's Portion of Total Budget</t>
  </si>
  <si>
    <t>Fund</t>
  </si>
  <si>
    <t>Area</t>
  </si>
  <si>
    <t>Revenue</t>
  </si>
  <si>
    <t>Faculty</t>
  </si>
  <si>
    <t>University Staff</t>
  </si>
  <si>
    <t>Classified</t>
  </si>
  <si>
    <t>Hourly</t>
  </si>
  <si>
    <t>Benefits</t>
  </si>
  <si>
    <t>Total Personnel</t>
  </si>
  <si>
    <t>OCE</t>
  </si>
  <si>
    <t>Student Aid</t>
  </si>
  <si>
    <t>Total Expenditures</t>
  </si>
  <si>
    <t>Transfers</t>
  </si>
  <si>
    <t>Total Expenditures &amp; Transfers</t>
  </si>
  <si>
    <t>Net</t>
  </si>
  <si>
    <t>Other</t>
  </si>
  <si>
    <t>Education &amp; General (E&amp;G)</t>
  </si>
  <si>
    <t>E&amp;G Total Budget</t>
  </si>
  <si>
    <t>Auxiliary</t>
  </si>
  <si>
    <t>Auxiliary Total Budget</t>
  </si>
  <si>
    <t>Total Unrestricted Fund Budget</t>
  </si>
  <si>
    <t>Campus Support</t>
  </si>
  <si>
    <t>*Estimated splits for Campus Support and University Mandatory</t>
  </si>
  <si>
    <t>Schools/ Colleges</t>
  </si>
  <si>
    <t>Table 1: Total Unrestricted Fund Budget by School/College, Campus Support, and University Mandatory</t>
  </si>
  <si>
    <t>Expenditures</t>
  </si>
  <si>
    <t>tuition + state - mandatory</t>
  </si>
  <si>
    <t>Total Revenue</t>
  </si>
  <si>
    <t>Tuition</t>
  </si>
  <si>
    <t>Fees</t>
  </si>
  <si>
    <t>Total Schools/College Expense</t>
  </si>
  <si>
    <t>Less Revenue</t>
  </si>
  <si>
    <t>Net Schools/Colleges</t>
  </si>
  <si>
    <t>Total Campus Support</t>
  </si>
  <si>
    <t>Net Campus Support</t>
  </si>
  <si>
    <t>(Tuition + State Funding) - University Mandatory</t>
  </si>
  <si>
    <t>Table 2: Calculation of Net Unrestricted Fund Budget</t>
  </si>
  <si>
    <t>Table 3: Share of Tuition + State Funding Budget LESS University Mandatory by Net School/College and Net Campus Support</t>
  </si>
  <si>
    <t>ICR</t>
  </si>
  <si>
    <t>Library</t>
  </si>
  <si>
    <t>Misc</t>
  </si>
  <si>
    <t>+</t>
  </si>
  <si>
    <t>Campus-Wide: Mandatory &amp; General</t>
  </si>
  <si>
    <t>Campus-Wide: Revenue &amp; Other Sources</t>
  </si>
  <si>
    <t>Revenue &amp; Other Sources (includes state support, tuition, and other revenue)</t>
  </si>
  <si>
    <t>Subtotal Revenue &amp; Other Sources</t>
  </si>
  <si>
    <t>Campus-Wide: Institutional Aid</t>
  </si>
  <si>
    <t>Institutional Financial Aid</t>
  </si>
  <si>
    <t>Subtotal Institutional Financial Aid</t>
  </si>
  <si>
    <t>Campus-Wide: Mandatory</t>
  </si>
  <si>
    <t>AHEC Appropriation (excluding Groundskeeping)</t>
  </si>
  <si>
    <t>Debt Service</t>
  </si>
  <si>
    <t>Facility Costs &amp; Leases</t>
  </si>
  <si>
    <t>ICCA</t>
  </si>
  <si>
    <t>Insurance</t>
  </si>
  <si>
    <t>Other Mandatory (Bad debt, CO Free App Day)</t>
  </si>
  <si>
    <t>Subtotal Mandatory</t>
  </si>
  <si>
    <t>Campus-Wide: General</t>
  </si>
  <si>
    <t>Budget Holds (Includes Retirement Incentives, Faculty Promotions, DOIP, 2026 Merit Pool)</t>
  </si>
  <si>
    <t>Budget Contingency</t>
  </si>
  <si>
    <t>Tuition Benefit</t>
  </si>
  <si>
    <t>Other Campus Wide (Dues &amp; Memberships, GAR, Van On-Demand, Shuttle Bus, &amp; Software)</t>
  </si>
  <si>
    <t>Subtotal E&amp;G Denver's Portion of Shared Services</t>
  </si>
  <si>
    <t>Total E&amp;G Fund</t>
  </si>
  <si>
    <t>Total Auxiliary Fund</t>
  </si>
  <si>
    <t>Grand Total All Funds</t>
  </si>
  <si>
    <t>Table B: FY 2025-26 Education &amp; General Fund</t>
  </si>
  <si>
    <t>University of Colorado</t>
  </si>
  <si>
    <t>Denver Campus</t>
  </si>
  <si>
    <t>Category</t>
  </si>
  <si>
    <t>FY 2024-25 Original  Budget</t>
  </si>
  <si>
    <t>FY 2024-25  June Estimate</t>
  </si>
  <si>
    <t>FY 2025-26 Proposed Budget</t>
  </si>
  <si>
    <t xml:space="preserve">FY 2025-26 vs. FY 2024-25  June Est. </t>
  </si>
  <si>
    <t>FY 2026-27</t>
  </si>
  <si>
    <t>FY 2027-28</t>
  </si>
  <si>
    <t>FY 2028-29</t>
  </si>
  <si>
    <t>FY 2029-30</t>
  </si>
  <si>
    <t>$ Change</t>
  </si>
  <si>
    <t>% Change</t>
  </si>
  <si>
    <t>Est. Base</t>
  </si>
  <si>
    <t>New Total</t>
  </si>
  <si>
    <t xml:space="preserve">% Change </t>
  </si>
  <si>
    <t>Revenues</t>
  </si>
  <si>
    <t>Student Tuition</t>
  </si>
  <si>
    <t>College Opportunity Fund</t>
  </si>
  <si>
    <t>Resident Tuition</t>
  </si>
  <si>
    <t>Undergraduate - Student Share</t>
  </si>
  <si>
    <t>Non-Resident Tuition</t>
  </si>
  <si>
    <t>Total Tuition</t>
  </si>
  <si>
    <t>COF - Fee for Service</t>
  </si>
  <si>
    <t>Tobacco Funds</t>
  </si>
  <si>
    <t xml:space="preserve">Marijuana Tax Cash Funds </t>
  </si>
  <si>
    <t>Student Fees</t>
  </si>
  <si>
    <t>Accountable Student Fees</t>
  </si>
  <si>
    <t>Indirect Cost Recovery</t>
  </si>
  <si>
    <t>Denver AHEC Library Funding</t>
  </si>
  <si>
    <t>TOTAL REVENUES</t>
  </si>
  <si>
    <t xml:space="preserve">Compensation </t>
  </si>
  <si>
    <t xml:space="preserve">Salary - Faculty </t>
  </si>
  <si>
    <t>Salary - Staff</t>
  </si>
  <si>
    <t>Salary - Classified</t>
  </si>
  <si>
    <t>Salary - Hourly</t>
  </si>
  <si>
    <t xml:space="preserve">Benefits - Faculty </t>
  </si>
  <si>
    <t>Benefits - Staff</t>
  </si>
  <si>
    <t xml:space="preserve">Benefits - Classified </t>
  </si>
  <si>
    <t>Benefits - Hourly</t>
  </si>
  <si>
    <t xml:space="preserve">Total Compensation Costs </t>
  </si>
  <si>
    <t>General Operating</t>
  </si>
  <si>
    <t>Deferred Maintenance</t>
  </si>
  <si>
    <t>Library  Materials</t>
  </si>
  <si>
    <t>Utilities</t>
  </si>
  <si>
    <t>ICCA*</t>
  </si>
  <si>
    <t>TOTAL EXPENDITURES &amp; TRANSFERS</t>
  </si>
  <si>
    <t>Over/(Under)</t>
  </si>
  <si>
    <t>Compensation Pools</t>
  </si>
  <si>
    <t xml:space="preserve">FY 2025-26 </t>
  </si>
  <si>
    <t xml:space="preserve">Classified </t>
  </si>
  <si>
    <t>Faculty/Exempt (Contingent on Revenue Threshhold)</t>
  </si>
  <si>
    <t>Minimum Hourly Wage Staff 
(FY 2025-26 $ from Table Below)</t>
  </si>
  <si>
    <t>Minimum Hourly Wage Students
(FY 2025-26 $ from April)</t>
  </si>
  <si>
    <t>Staff</t>
  </si>
  <si>
    <t>Students</t>
  </si>
  <si>
    <t>2024-25</t>
  </si>
  <si>
    <t>2025-26</t>
  </si>
  <si>
    <t xml:space="preserve">CU Boulder </t>
  </si>
  <si>
    <t>CU Denver</t>
  </si>
  <si>
    <t>UCCS</t>
  </si>
  <si>
    <t>CU Anschutz</t>
  </si>
  <si>
    <t>Other Revenue (Library, ICR, Misc)</t>
  </si>
  <si>
    <t>FY 2025-26 Regent Budget Table B</t>
  </si>
  <si>
    <t>FY 2025-26 Education and General Operating Report</t>
  </si>
  <si>
    <t>FY 2025-26 Unrestricted Fund Net Budget (ACTUAL)</t>
  </si>
  <si>
    <t>Difference Model Output Before Subvention to FY 2025-26 Unrestricted Fund Net Budget (ACTUAL)</t>
  </si>
  <si>
    <t>Step 3</t>
  </si>
  <si>
    <t>Step 4</t>
  </si>
  <si>
    <t>CARES</t>
  </si>
  <si>
    <t>Row</t>
  </si>
  <si>
    <r>
      <t xml:space="preserve">Subtotal Allocated </t>
    </r>
    <r>
      <rPr>
        <b/>
        <sz val="11"/>
        <color theme="1"/>
        <rFont val="Aptos Narrow"/>
        <family val="2"/>
        <scheme val="minor"/>
      </rPr>
      <t>Undergraduate Resident</t>
    </r>
    <r>
      <rPr>
        <sz val="11"/>
        <color theme="1"/>
        <rFont val="Aptos Narrow"/>
        <family val="2"/>
        <scheme val="minor"/>
      </rPr>
      <t xml:space="preserve"> Tuition</t>
    </r>
  </si>
  <si>
    <r>
      <t xml:space="preserve">Subtotal Allocated </t>
    </r>
    <r>
      <rPr>
        <b/>
        <sz val="11"/>
        <color theme="1"/>
        <rFont val="Aptos Narrow"/>
        <family val="2"/>
        <scheme val="minor"/>
      </rPr>
      <t>Undergraduate Nonresident</t>
    </r>
    <r>
      <rPr>
        <sz val="11"/>
        <color theme="1"/>
        <rFont val="Aptos Narrow"/>
        <family val="2"/>
        <scheme val="minor"/>
      </rPr>
      <t xml:space="preserve"> Tuition</t>
    </r>
  </si>
  <si>
    <r>
      <t xml:space="preserve">Subtotal Allocated </t>
    </r>
    <r>
      <rPr>
        <b/>
        <sz val="11"/>
        <color theme="1"/>
        <rFont val="Aptos Narrow"/>
        <family val="2"/>
        <scheme val="minor"/>
      </rPr>
      <t>Graduate Resident</t>
    </r>
    <r>
      <rPr>
        <sz val="11"/>
        <color theme="1"/>
        <rFont val="Aptos Narrow"/>
        <family val="2"/>
        <scheme val="minor"/>
      </rPr>
      <t xml:space="preserve"> Tuition</t>
    </r>
  </si>
  <si>
    <r>
      <t xml:space="preserve">Subtotal Allocated </t>
    </r>
    <r>
      <rPr>
        <b/>
        <sz val="11"/>
        <color theme="1"/>
        <rFont val="Aptos Narrow"/>
        <family val="2"/>
        <scheme val="minor"/>
      </rPr>
      <t>Graduate Nonresident</t>
    </r>
    <r>
      <rPr>
        <sz val="11"/>
        <color theme="1"/>
        <rFont val="Aptos Narrow"/>
        <family val="2"/>
        <scheme val="minor"/>
      </rPr>
      <t xml:space="preserve"> Tuition</t>
    </r>
  </si>
  <si>
    <r>
      <t xml:space="preserve">Subtotal Allocated </t>
    </r>
    <r>
      <rPr>
        <b/>
        <sz val="11"/>
        <color theme="1"/>
        <rFont val="Aptos Narrow"/>
        <family val="2"/>
        <scheme val="minor"/>
      </rPr>
      <t>State Funding</t>
    </r>
  </si>
  <si>
    <t>Comparison of Raw Output to Actual Budget</t>
  </si>
  <si>
    <t>Calculation of Subvention Levels</t>
  </si>
  <si>
    <t>Year 1 Total Allocation</t>
  </si>
  <si>
    <t>Year 1 Subvention</t>
  </si>
  <si>
    <t>Year 1 Change from FY 2025-26 Actual Budget</t>
  </si>
  <si>
    <t>Year 2 Subvention</t>
  </si>
  <si>
    <t>Year 2 Total Allocation</t>
  </si>
  <si>
    <t>Year 2 Change from FY 2025-26 Actual Budget</t>
  </si>
  <si>
    <t>Year 3 Subvention</t>
  </si>
  <si>
    <t>Year 3 Total Allocation</t>
  </si>
  <si>
    <t>Year 3 Change from FY 2025-26 Actual Budget</t>
  </si>
  <si>
    <t>Year 4 Subvention</t>
  </si>
  <si>
    <t>Year 4 Total Allocation</t>
  </si>
  <si>
    <t>Year 4 Change from FY 2025-26 Actual Budget</t>
  </si>
  <si>
    <t>*Highlighted amounts would need to be committed from the Campus Initiatives Pool to phase in subvention</t>
  </si>
  <si>
    <t>Full Subvention with 5% guardrails and additional adjustments</t>
  </si>
  <si>
    <t>5% guardrail</t>
  </si>
  <si>
    <t>4% guardrail</t>
  </si>
  <si>
    <t>3% guardrail</t>
  </si>
  <si>
    <t>Total Unrestricted Fund Budget Model Allocation</t>
  </si>
  <si>
    <r>
      <t xml:space="preserve">Comparison of </t>
    </r>
    <r>
      <rPr>
        <b/>
        <sz val="11"/>
        <color theme="1"/>
        <rFont val="Aptos Narrow"/>
        <family val="2"/>
        <scheme val="minor"/>
      </rPr>
      <t>Final</t>
    </r>
    <r>
      <rPr>
        <sz val="11"/>
        <color theme="1"/>
        <rFont val="Aptos Narrow"/>
        <family val="2"/>
        <scheme val="minor"/>
      </rPr>
      <t xml:space="preserve"> Output to Actual Budget</t>
    </r>
  </si>
  <si>
    <r>
      <t xml:space="preserve">Comparison of </t>
    </r>
    <r>
      <rPr>
        <b/>
        <sz val="11"/>
        <color theme="1"/>
        <rFont val="Aptos Narrow"/>
        <family val="2"/>
        <scheme val="minor"/>
      </rPr>
      <t>Raw</t>
    </r>
    <r>
      <rPr>
        <sz val="11"/>
        <color theme="1"/>
        <rFont val="Aptos Narrow"/>
        <family val="2"/>
        <scheme val="minor"/>
      </rPr>
      <t xml:space="preserve"> Output to Actual Budget</t>
    </r>
  </si>
  <si>
    <t>Subtotal Raw Unrestricted Fund Budget Model Allocation</t>
  </si>
  <si>
    <t>Year 2 Change from Year 1</t>
  </si>
  <si>
    <t>Year 2 % Change from Year 1</t>
  </si>
  <si>
    <t>Year 3 Change from Year 2</t>
  </si>
  <si>
    <t>Year 3 % Change from Year 2</t>
  </si>
  <si>
    <t>Year 4 Change from Year 3</t>
  </si>
  <si>
    <t>Year 4 % Change from Year 3</t>
  </si>
  <si>
    <t>Tuition + State Support</t>
  </si>
  <si>
    <t>Campus Support Unit Allocation</t>
  </si>
  <si>
    <t>Year 1 % Change from FY 2025-26 Actual Budget</t>
  </si>
  <si>
    <t>Additional Investment From Initiative Pool ($1,698,436) to get to Guardrail of 4%</t>
  </si>
  <si>
    <t>Additional Investment from Initiative Pool ($1,698,436) to get to Guardrail of 3%</t>
  </si>
  <si>
    <t>FY 2017-18*</t>
  </si>
  <si>
    <t>FY 2018-19*</t>
  </si>
  <si>
    <t>FY 2019-20*</t>
  </si>
  <si>
    <t>FY 2021-22*</t>
  </si>
  <si>
    <t>FY 2022-23*</t>
  </si>
  <si>
    <t>FY 2023-24</t>
  </si>
  <si>
    <t>FY 2024-25</t>
  </si>
  <si>
    <t>FY 2025-26</t>
  </si>
  <si>
    <t>FY 2020-21**</t>
  </si>
  <si>
    <t xml:space="preserve">**FY 2020-21 includes CARES funding in State Funding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</si>
</sst>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"/>
    <numFmt numFmtId="165" formatCode="_(&quot;$&quot;* #,##0_);_(&quot;$&quot;* \(#,##0\);_(&quot;$&quot;* &quot;-&quot;??_);_(@_)"/>
    <numFmt numFmtId="166" formatCode="0.0%"/>
    <numFmt numFmtId="167" formatCode="_(* #,##0_);_(* \(#,##0\);_(* &quot;-&quot;??_);_(@_)"/>
    <numFmt numFmtId="168" formatCode="&quot;$&quot;#,##0"/>
  </numFmts>
  <fonts count="3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8"/>
      <name val="Arial"/>
      <family val="2"/>
    </font>
    <font>
      <b/>
      <sz val="16"/>
      <name val="HelveticaNeueLT Std"/>
      <family val="2"/>
    </font>
    <font>
      <sz val="16"/>
      <name val="HelveticaNeueLT Std"/>
      <family val="2"/>
    </font>
    <font>
      <sz val="16"/>
      <color rgb="FF000000"/>
      <name val="HelveticaNeueLT Std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9">
    <xf numFmtId="0" fontId="0" fillId="0" borderId="0"/>
    <xf numFmtId="5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10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5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357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3" borderId="0" xfId="0" applyFill="1"/>
    <xf numFmtId="5" fontId="0" fillId="0" borderId="0" xfId="1" applyFont="1"/>
    <xf numFmtId="10" fontId="0" fillId="0" borderId="0" xfId="0" applyNumberFormat="1"/>
    <xf numFmtId="10" fontId="0" fillId="0" borderId="0" xfId="2" applyFont="1"/>
    <xf numFmtId="5" fontId="0" fillId="0" borderId="0" xfId="0" applyNumberFormat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pivotButton="1" applyAlignment="1">
      <alignment wrapText="1"/>
    </xf>
    <xf numFmtId="165" fontId="4" fillId="0" borderId="0" xfId="5" applyNumberFormat="1" applyFont="1"/>
    <xf numFmtId="44" fontId="7" fillId="6" borderId="12" xfId="5" applyFont="1" applyFill="1" applyBorder="1" applyAlignment="1">
      <alignment horizontal="center" wrapText="1"/>
    </xf>
    <xf numFmtId="44" fontId="7" fillId="6" borderId="13" xfId="5" applyFont="1" applyFill="1" applyBorder="1" applyAlignment="1">
      <alignment horizontal="center" wrapText="1"/>
    </xf>
    <xf numFmtId="165" fontId="7" fillId="6" borderId="14" xfId="5" applyNumberFormat="1" applyFont="1" applyFill="1" applyBorder="1" applyAlignment="1">
      <alignment horizontal="center" wrapText="1"/>
    </xf>
    <xf numFmtId="165" fontId="7" fillId="6" borderId="5" xfId="5" applyNumberFormat="1" applyFont="1" applyFill="1" applyBorder="1" applyAlignment="1">
      <alignment horizontal="center" wrapText="1"/>
    </xf>
    <xf numFmtId="165" fontId="7" fillId="6" borderId="15" xfId="5" applyNumberFormat="1" applyFont="1" applyFill="1" applyBorder="1" applyAlignment="1">
      <alignment horizontal="center" wrapText="1"/>
    </xf>
    <xf numFmtId="165" fontId="7" fillId="6" borderId="16" xfId="5" applyNumberFormat="1" applyFont="1" applyFill="1" applyBorder="1" applyAlignment="1">
      <alignment horizontal="center" wrapText="1"/>
    </xf>
    <xf numFmtId="0" fontId="8" fillId="0" borderId="0" xfId="4" applyFont="1"/>
    <xf numFmtId="165" fontId="8" fillId="0" borderId="21" xfId="5" applyNumberFormat="1" applyFont="1" applyFill="1" applyBorder="1"/>
    <xf numFmtId="165" fontId="8" fillId="0" borderId="0" xfId="5" applyNumberFormat="1" applyFont="1" applyFill="1"/>
    <xf numFmtId="165" fontId="8" fillId="0" borderId="22" xfId="5" applyNumberFormat="1" applyFont="1" applyFill="1" applyBorder="1"/>
    <xf numFmtId="165" fontId="8" fillId="0" borderId="23" xfId="5" applyNumberFormat="1" applyFont="1" applyFill="1" applyBorder="1"/>
    <xf numFmtId="165" fontId="7" fillId="0" borderId="25" xfId="5" applyNumberFormat="1" applyFont="1" applyFill="1" applyBorder="1"/>
    <xf numFmtId="165" fontId="7" fillId="0" borderId="10" xfId="5" applyNumberFormat="1" applyFont="1" applyFill="1" applyBorder="1"/>
    <xf numFmtId="165" fontId="7" fillId="0" borderId="26" xfId="5" applyNumberFormat="1" applyFont="1" applyFill="1" applyBorder="1"/>
    <xf numFmtId="165" fontId="7" fillId="0" borderId="27" xfId="5" applyNumberFormat="1" applyFont="1" applyFill="1" applyBorder="1"/>
    <xf numFmtId="165" fontId="7" fillId="0" borderId="21" xfId="5" applyNumberFormat="1" applyFont="1" applyFill="1" applyBorder="1"/>
    <xf numFmtId="165" fontId="7" fillId="0" borderId="0" xfId="5" applyNumberFormat="1" applyFont="1" applyFill="1" applyBorder="1"/>
    <xf numFmtId="165" fontId="7" fillId="0" borderId="22" xfId="5" applyNumberFormat="1" applyFont="1" applyFill="1" applyBorder="1"/>
    <xf numFmtId="165" fontId="7" fillId="0" borderId="23" xfId="5" applyNumberFormat="1" applyFont="1" applyFill="1" applyBorder="1"/>
    <xf numFmtId="165" fontId="8" fillId="0" borderId="21" xfId="5" applyNumberFormat="1" applyFont="1" applyFill="1" applyBorder="1" applyAlignment="1">
      <alignment vertical="center"/>
    </xf>
    <xf numFmtId="165" fontId="8" fillId="0" borderId="0" xfId="5" applyNumberFormat="1" applyFont="1" applyFill="1" applyAlignment="1">
      <alignment vertical="center"/>
    </xf>
    <xf numFmtId="165" fontId="8" fillId="0" borderId="22" xfId="5" applyNumberFormat="1" applyFont="1" applyFill="1" applyBorder="1" applyAlignment="1">
      <alignment vertical="center"/>
    </xf>
    <xf numFmtId="165" fontId="8" fillId="0" borderId="23" xfId="5" applyNumberFormat="1" applyFont="1" applyFill="1" applyBorder="1" applyAlignment="1">
      <alignment vertical="center"/>
    </xf>
    <xf numFmtId="165" fontId="7" fillId="6" borderId="29" xfId="5" applyNumberFormat="1" applyFont="1" applyFill="1" applyBorder="1"/>
    <xf numFmtId="165" fontId="7" fillId="6" borderId="13" xfId="5" applyNumberFormat="1" applyFont="1" applyFill="1" applyBorder="1"/>
    <xf numFmtId="165" fontId="7" fillId="6" borderId="30" xfId="5" applyNumberFormat="1" applyFont="1" applyFill="1" applyBorder="1"/>
    <xf numFmtId="165" fontId="7" fillId="6" borderId="31" xfId="5" applyNumberFormat="1" applyFont="1" applyFill="1" applyBorder="1"/>
    <xf numFmtId="165" fontId="8" fillId="0" borderId="0" xfId="5" applyNumberFormat="1" applyFont="1"/>
    <xf numFmtId="0" fontId="0" fillId="0" borderId="26" xfId="0" applyBorder="1"/>
    <xf numFmtId="6" fontId="0" fillId="0" borderId="26" xfId="0" applyNumberFormat="1" applyBorder="1"/>
    <xf numFmtId="5" fontId="0" fillId="0" borderId="26" xfId="0" applyNumberFormat="1" applyBorder="1"/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5" fontId="0" fillId="0" borderId="26" xfId="1" applyFont="1" applyBorder="1"/>
    <xf numFmtId="6" fontId="0" fillId="0" borderId="0" xfId="0" applyNumberFormat="1"/>
    <xf numFmtId="5" fontId="11" fillId="0" borderId="26" xfId="1" applyFont="1" applyBorder="1"/>
    <xf numFmtId="5" fontId="11" fillId="0" borderId="26" xfId="0" applyNumberFormat="1" applyFont="1" applyBorder="1"/>
    <xf numFmtId="0" fontId="0" fillId="0" borderId="3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6" fontId="0" fillId="0" borderId="35" xfId="0" applyNumberFormat="1" applyBorder="1"/>
    <xf numFmtId="10" fontId="0" fillId="0" borderId="0" xfId="2" applyFont="1" applyBorder="1"/>
    <xf numFmtId="6" fontId="0" fillId="0" borderId="11" xfId="0" applyNumberFormat="1" applyBorder="1"/>
    <xf numFmtId="5" fontId="0" fillId="0" borderId="35" xfId="1" applyFont="1" applyBorder="1"/>
    <xf numFmtId="0" fontId="4" fillId="0" borderId="0" xfId="0" applyFont="1"/>
    <xf numFmtId="0" fontId="6" fillId="0" borderId="5" xfId="0" applyFont="1" applyBorder="1"/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20" xfId="0" applyFont="1" applyBorder="1"/>
    <xf numFmtId="44" fontId="8" fillId="0" borderId="0" xfId="0" applyNumberFormat="1" applyFont="1"/>
    <xf numFmtId="0" fontId="8" fillId="0" borderId="20" xfId="0" applyFont="1" applyBorder="1"/>
    <xf numFmtId="0" fontId="7" fillId="0" borderId="0" xfId="0" applyFont="1"/>
    <xf numFmtId="0" fontId="8" fillId="0" borderId="10" xfId="0" applyFont="1" applyBorder="1"/>
    <xf numFmtId="0" fontId="8" fillId="0" borderId="0" xfId="0" applyFont="1" applyAlignment="1">
      <alignment vertical="center"/>
    </xf>
    <xf numFmtId="0" fontId="7" fillId="0" borderId="20" xfId="0" applyFont="1" applyBorder="1"/>
    <xf numFmtId="0" fontId="8" fillId="0" borderId="28" xfId="0" applyFont="1" applyBorder="1"/>
    <xf numFmtId="0" fontId="7" fillId="6" borderId="12" xfId="0" applyFont="1" applyFill="1" applyBorder="1"/>
    <xf numFmtId="0" fontId="7" fillId="6" borderId="13" xfId="0" applyFont="1" applyFill="1" applyBorder="1"/>
    <xf numFmtId="0" fontId="0" fillId="0" borderId="0" xfId="0" applyAlignment="1">
      <alignment horizontal="center" wrapText="1"/>
    </xf>
    <xf numFmtId="5" fontId="0" fillId="0" borderId="22" xfId="0" applyNumberFormat="1" applyBorder="1"/>
    <xf numFmtId="44" fontId="7" fillId="6" borderId="37" xfId="5" applyFont="1" applyFill="1" applyBorder="1" applyAlignment="1">
      <alignment horizontal="center" wrapText="1"/>
    </xf>
    <xf numFmtId="165" fontId="7" fillId="0" borderId="21" xfId="5" applyNumberFormat="1" applyFont="1" applyFill="1" applyBorder="1" applyAlignment="1">
      <alignment horizontal="center" wrapText="1"/>
    </xf>
    <xf numFmtId="165" fontId="7" fillId="0" borderId="0" xfId="5" applyNumberFormat="1" applyFont="1" applyFill="1" applyBorder="1" applyAlignment="1">
      <alignment horizontal="center" wrapText="1"/>
    </xf>
    <xf numFmtId="165" fontId="7" fillId="0" borderId="22" xfId="5" applyNumberFormat="1" applyFont="1" applyFill="1" applyBorder="1" applyAlignment="1">
      <alignment horizontal="center" wrapText="1"/>
    </xf>
    <xf numFmtId="165" fontId="7" fillId="0" borderId="23" xfId="5" applyNumberFormat="1" applyFont="1" applyFill="1" applyBorder="1" applyAlignment="1">
      <alignment horizontal="center" wrapText="1"/>
    </xf>
    <xf numFmtId="165" fontId="8" fillId="0" borderId="39" xfId="5" applyNumberFormat="1" applyFont="1" applyFill="1" applyBorder="1"/>
    <xf numFmtId="165" fontId="8" fillId="0" borderId="38" xfId="5" applyNumberFormat="1" applyFont="1" applyFill="1" applyBorder="1"/>
    <xf numFmtId="165" fontId="8" fillId="0" borderId="34" xfId="5" applyNumberFormat="1" applyFont="1" applyFill="1" applyBorder="1"/>
    <xf numFmtId="165" fontId="8" fillId="0" borderId="40" xfId="5" applyNumberFormat="1" applyFont="1" applyFill="1" applyBorder="1"/>
    <xf numFmtId="0" fontId="15" fillId="0" borderId="0" xfId="8" applyFont="1" applyAlignment="1">
      <alignment horizontal="centerContinuous"/>
    </xf>
    <xf numFmtId="166" fontId="15" fillId="0" borderId="0" xfId="9" applyNumberFormat="1" applyFont="1" applyAlignment="1">
      <alignment horizontal="centerContinuous"/>
    </xf>
    <xf numFmtId="0" fontId="16" fillId="0" borderId="0" xfId="8" applyFont="1"/>
    <xf numFmtId="0" fontId="17" fillId="0" borderId="0" xfId="8" applyFont="1" applyAlignment="1">
      <alignment horizontal="centerContinuous"/>
    </xf>
    <xf numFmtId="166" fontId="17" fillId="0" borderId="0" xfId="9" applyNumberFormat="1" applyFont="1" applyAlignment="1">
      <alignment horizontal="centerContinuous"/>
    </xf>
    <xf numFmtId="0" fontId="16" fillId="0" borderId="0" xfId="8" applyFont="1" applyAlignment="1">
      <alignment horizontal="center"/>
    </xf>
    <xf numFmtId="167" fontId="16" fillId="0" borderId="0" xfId="10" applyNumberFormat="1" applyFont="1" applyAlignment="1">
      <alignment horizontal="center"/>
    </xf>
    <xf numFmtId="166" fontId="16" fillId="0" borderId="0" xfId="9" applyNumberFormat="1" applyFont="1" applyAlignment="1">
      <alignment horizontal="center"/>
    </xf>
    <xf numFmtId="0" fontId="18" fillId="7" borderId="6" xfId="7" applyFont="1" applyFill="1" applyBorder="1" applyAlignment="1">
      <alignment horizontal="center" vertical="center" wrapText="1" readingOrder="1"/>
    </xf>
    <xf numFmtId="0" fontId="18" fillId="7" borderId="7" xfId="7" applyFont="1" applyFill="1" applyBorder="1" applyAlignment="1">
      <alignment horizontal="center" vertical="center" wrapText="1" readingOrder="1"/>
    </xf>
    <xf numFmtId="167" fontId="15" fillId="6" borderId="36" xfId="10" applyNumberFormat="1" applyFont="1" applyFill="1" applyBorder="1" applyAlignment="1">
      <alignment horizontal="center" vertical="center" wrapText="1"/>
    </xf>
    <xf numFmtId="166" fontId="15" fillId="6" borderId="24" xfId="9" applyNumberFormat="1" applyFont="1" applyFill="1" applyBorder="1" applyAlignment="1">
      <alignment horizontal="center" vertical="center" wrapText="1"/>
    </xf>
    <xf numFmtId="0" fontId="18" fillId="8" borderId="17" xfId="7" applyFont="1" applyFill="1" applyBorder="1" applyAlignment="1">
      <alignment horizontal="center" vertical="center" wrapText="1" readingOrder="1"/>
    </xf>
    <xf numFmtId="168" fontId="18" fillId="7" borderId="17" xfId="7" applyNumberFormat="1" applyFont="1" applyFill="1" applyBorder="1" applyAlignment="1">
      <alignment horizontal="center" vertical="center" wrapText="1" readingOrder="1"/>
    </xf>
    <xf numFmtId="10" fontId="18" fillId="7" borderId="7" xfId="7" applyNumberFormat="1" applyFont="1" applyFill="1" applyBorder="1" applyAlignment="1">
      <alignment horizontal="center" vertical="center" wrapText="1" readingOrder="1"/>
    </xf>
    <xf numFmtId="0" fontId="19" fillId="7" borderId="17" xfId="7" applyFont="1" applyFill="1" applyBorder="1" applyAlignment="1">
      <alignment horizontal="center" vertical="center" wrapText="1" readingOrder="1"/>
    </xf>
    <xf numFmtId="0" fontId="18" fillId="7" borderId="17" xfId="7" applyFont="1" applyFill="1" applyBorder="1" applyAlignment="1">
      <alignment horizontal="center" vertical="center" wrapText="1" readingOrder="1"/>
    </xf>
    <xf numFmtId="10" fontId="18" fillId="7" borderId="17" xfId="7" applyNumberFormat="1" applyFont="1" applyFill="1" applyBorder="1" applyAlignment="1">
      <alignment horizontal="center" vertical="center" wrapText="1" readingOrder="1"/>
    </xf>
    <xf numFmtId="0" fontId="18" fillId="7" borderId="5" xfId="7" applyFont="1" applyFill="1" applyBorder="1" applyAlignment="1">
      <alignment horizontal="center" vertical="center" wrapText="1" readingOrder="1"/>
    </xf>
    <xf numFmtId="0" fontId="15" fillId="0" borderId="0" xfId="8" applyFont="1" applyAlignment="1">
      <alignment horizontal="center"/>
    </xf>
    <xf numFmtId="0" fontId="15" fillId="0" borderId="41" xfId="8" applyFont="1" applyBorder="1"/>
    <xf numFmtId="167" fontId="16" fillId="0" borderId="41" xfId="10" applyNumberFormat="1" applyFont="1" applyBorder="1"/>
    <xf numFmtId="166" fontId="16" fillId="0" borderId="4" xfId="9" applyNumberFormat="1" applyFont="1" applyBorder="1"/>
    <xf numFmtId="0" fontId="16" fillId="0" borderId="21" xfId="8" applyFont="1" applyBorder="1"/>
    <xf numFmtId="167" fontId="16" fillId="0" borderId="21" xfId="10" applyNumberFormat="1" applyFont="1" applyBorder="1"/>
    <xf numFmtId="166" fontId="16" fillId="0" borderId="44" xfId="9" applyNumberFormat="1" applyFont="1" applyBorder="1"/>
    <xf numFmtId="0" fontId="16" fillId="0" borderId="21" xfId="8" applyFont="1" applyBorder="1" applyAlignment="1">
      <alignment horizontal="left" indent="1"/>
    </xf>
    <xf numFmtId="168" fontId="16" fillId="7" borderId="21" xfId="11" applyNumberFormat="1" applyFont="1" applyFill="1" applyBorder="1" applyAlignment="1"/>
    <xf numFmtId="166" fontId="16" fillId="7" borderId="44" xfId="9" applyNumberFormat="1" applyFont="1" applyFill="1" applyBorder="1" applyAlignment="1"/>
    <xf numFmtId="168" fontId="16" fillId="7" borderId="0" xfId="8" applyNumberFormat="1" applyFont="1" applyFill="1"/>
    <xf numFmtId="168" fontId="16" fillId="7" borderId="21" xfId="8" applyNumberFormat="1" applyFont="1" applyFill="1" applyBorder="1"/>
    <xf numFmtId="166" fontId="16" fillId="7" borderId="0" xfId="9" applyNumberFormat="1" applyFont="1" applyFill="1"/>
    <xf numFmtId="166" fontId="16" fillId="7" borderId="21" xfId="9" applyNumberFormat="1" applyFont="1" applyFill="1" applyBorder="1"/>
    <xf numFmtId="0" fontId="20" fillId="0" borderId="21" xfId="8" applyFont="1" applyBorder="1" applyAlignment="1">
      <alignment horizontal="left" indent="1"/>
    </xf>
    <xf numFmtId="168" fontId="16" fillId="0" borderId="21" xfId="11" applyNumberFormat="1" applyFont="1" applyFill="1" applyBorder="1" applyAlignment="1"/>
    <xf numFmtId="168" fontId="16" fillId="0" borderId="21" xfId="11" applyNumberFormat="1" applyFont="1" applyBorder="1" applyAlignment="1"/>
    <xf numFmtId="166" fontId="16" fillId="0" borderId="44" xfId="9" applyNumberFormat="1" applyFont="1" applyFill="1" applyBorder="1" applyAlignment="1"/>
    <xf numFmtId="166" fontId="16" fillId="0" borderId="0" xfId="9" applyNumberFormat="1" applyFont="1"/>
    <xf numFmtId="166" fontId="16" fillId="0" borderId="21" xfId="9" applyNumberFormat="1" applyFont="1" applyBorder="1"/>
    <xf numFmtId="0" fontId="21" fillId="9" borderId="21" xfId="8" applyFont="1" applyFill="1" applyBorder="1" applyAlignment="1">
      <alignment horizontal="left" indent="1"/>
    </xf>
    <xf numFmtId="0" fontId="15" fillId="0" borderId="25" xfId="8" applyFont="1" applyBorder="1" applyAlignment="1">
      <alignment horizontal="right"/>
    </xf>
    <xf numFmtId="168" fontId="15" fillId="0" borderId="25" xfId="11" applyNumberFormat="1" applyFont="1" applyBorder="1" applyAlignment="1"/>
    <xf numFmtId="166" fontId="15" fillId="0" borderId="10" xfId="9" applyNumberFormat="1" applyFont="1" applyFill="1" applyBorder="1" applyAlignment="1"/>
    <xf numFmtId="166" fontId="15" fillId="0" borderId="10" xfId="9" applyNumberFormat="1" applyFont="1" applyBorder="1"/>
    <xf numFmtId="168" fontId="15" fillId="0" borderId="45" xfId="11" applyNumberFormat="1" applyFont="1" applyBorder="1" applyAlignment="1"/>
    <xf numFmtId="166" fontId="15" fillId="0" borderId="25" xfId="9" applyNumberFormat="1" applyFont="1" applyBorder="1"/>
    <xf numFmtId="0" fontId="15" fillId="0" borderId="0" xfId="8" applyFont="1"/>
    <xf numFmtId="168" fontId="16" fillId="0" borderId="0" xfId="8" applyNumberFormat="1" applyFont="1"/>
    <xf numFmtId="168" fontId="16" fillId="0" borderId="21" xfId="8" applyNumberFormat="1" applyFont="1" applyBorder="1"/>
    <xf numFmtId="166" fontId="16" fillId="0" borderId="0" xfId="9" applyNumberFormat="1" applyFont="1" applyFill="1"/>
    <xf numFmtId="166" fontId="16" fillId="0" borderId="21" xfId="9" applyNumberFormat="1" applyFont="1" applyFill="1" applyBorder="1"/>
    <xf numFmtId="168" fontId="16" fillId="0" borderId="46" xfId="8" applyNumberFormat="1" applyFont="1" applyBorder="1"/>
    <xf numFmtId="168" fontId="16" fillId="0" borderId="47" xfId="8" applyNumberFormat="1" applyFont="1" applyBorder="1"/>
    <xf numFmtId="166" fontId="16" fillId="0" borderId="48" xfId="9" applyNumberFormat="1" applyFont="1" applyFill="1" applyBorder="1"/>
    <xf numFmtId="166" fontId="16" fillId="0" borderId="47" xfId="9" applyNumberFormat="1" applyFont="1" applyFill="1" applyBorder="1"/>
    <xf numFmtId="168" fontId="16" fillId="0" borderId="48" xfId="8" applyNumberFormat="1" applyFont="1" applyBorder="1"/>
    <xf numFmtId="0" fontId="15" fillId="0" borderId="49" xfId="8" applyFont="1" applyBorder="1"/>
    <xf numFmtId="168" fontId="15" fillId="0" borderId="49" xfId="11" applyNumberFormat="1" applyFont="1" applyBorder="1" applyAlignment="1"/>
    <xf numFmtId="166" fontId="15" fillId="0" borderId="50" xfId="9" applyNumberFormat="1" applyFont="1" applyBorder="1" applyAlignment="1"/>
    <xf numFmtId="168" fontId="15" fillId="0" borderId="51" xfId="11" applyNumberFormat="1" applyFont="1" applyFill="1" applyBorder="1" applyAlignment="1"/>
    <xf numFmtId="168" fontId="15" fillId="0" borderId="52" xfId="11" applyNumberFormat="1" applyFont="1" applyFill="1" applyBorder="1" applyAlignment="1"/>
    <xf numFmtId="166" fontId="15" fillId="0" borderId="53" xfId="9" applyNumberFormat="1" applyFont="1" applyFill="1" applyBorder="1"/>
    <xf numFmtId="5" fontId="15" fillId="0" borderId="49" xfId="12" applyFont="1" applyBorder="1"/>
    <xf numFmtId="166" fontId="15" fillId="0" borderId="49" xfId="9" applyNumberFormat="1" applyFont="1" applyFill="1" applyBorder="1"/>
    <xf numFmtId="0" fontId="15" fillId="0" borderId="21" xfId="8" applyFont="1" applyBorder="1"/>
    <xf numFmtId="0" fontId="22" fillId="0" borderId="54" xfId="7" applyFont="1" applyBorder="1" applyAlignment="1">
      <alignment horizontal="left" vertical="center" wrapText="1" readingOrder="1"/>
    </xf>
    <xf numFmtId="0" fontId="22" fillId="9" borderId="55" xfId="7" applyFont="1" applyFill="1" applyBorder="1" applyAlignment="1">
      <alignment horizontal="left" vertical="center" wrapText="1" indent="1" readingOrder="1"/>
    </xf>
    <xf numFmtId="0" fontId="15" fillId="0" borderId="25" xfId="8" applyFont="1" applyBorder="1" applyAlignment="1">
      <alignment horizontal="left"/>
    </xf>
    <xf numFmtId="168" fontId="15" fillId="0" borderId="9" xfId="8" applyNumberFormat="1" applyFont="1" applyBorder="1" applyAlignment="1">
      <alignment horizontal="right"/>
    </xf>
    <xf numFmtId="168" fontId="15" fillId="0" borderId="25" xfId="8" applyNumberFormat="1" applyFont="1" applyBorder="1" applyAlignment="1">
      <alignment horizontal="right"/>
    </xf>
    <xf numFmtId="166" fontId="15" fillId="0" borderId="10" xfId="9" applyNumberFormat="1" applyFont="1" applyFill="1" applyBorder="1" applyAlignment="1">
      <alignment horizontal="right"/>
    </xf>
    <xf numFmtId="5" fontId="15" fillId="0" borderId="25" xfId="12" applyFont="1" applyFill="1" applyBorder="1" applyAlignment="1">
      <alignment horizontal="right"/>
    </xf>
    <xf numFmtId="166" fontId="15" fillId="0" borderId="25" xfId="9" applyNumberFormat="1" applyFont="1" applyFill="1" applyBorder="1" applyAlignment="1">
      <alignment horizontal="right"/>
    </xf>
    <xf numFmtId="0" fontId="15" fillId="0" borderId="0" xfId="8" applyFont="1" applyAlignment="1">
      <alignment horizontal="right"/>
    </xf>
    <xf numFmtId="166" fontId="16" fillId="0" borderId="21" xfId="13" applyNumberFormat="1" applyFont="1" applyFill="1" applyBorder="1" applyAlignment="1"/>
    <xf numFmtId="168" fontId="15" fillId="0" borderId="21" xfId="11" applyNumberFormat="1" applyFont="1" applyFill="1" applyBorder="1" applyAlignment="1"/>
    <xf numFmtId="166" fontId="15" fillId="0" borderId="0" xfId="9" applyNumberFormat="1" applyFont="1" applyFill="1"/>
    <xf numFmtId="166" fontId="15" fillId="0" borderId="21" xfId="9" applyNumberFormat="1" applyFont="1" applyFill="1" applyBorder="1"/>
    <xf numFmtId="0" fontId="16" fillId="9" borderId="21" xfId="8" applyFont="1" applyFill="1" applyBorder="1"/>
    <xf numFmtId="168" fontId="23" fillId="0" borderId="21" xfId="11" applyNumberFormat="1" applyFont="1" applyFill="1" applyBorder="1" applyAlignment="1"/>
    <xf numFmtId="0" fontId="16" fillId="9" borderId="21" xfId="7" applyFont="1" applyFill="1" applyBorder="1" applyAlignment="1">
      <alignment horizontal="left" vertical="center" wrapText="1" readingOrder="1"/>
    </xf>
    <xf numFmtId="0" fontId="23" fillId="0" borderId="56" xfId="8" applyFont="1" applyBorder="1"/>
    <xf numFmtId="0" fontId="15" fillId="0" borderId="52" xfId="8" applyFont="1" applyBorder="1"/>
    <xf numFmtId="168" fontId="15" fillId="0" borderId="52" xfId="11" applyNumberFormat="1" applyFont="1" applyBorder="1" applyAlignment="1"/>
    <xf numFmtId="166" fontId="16" fillId="0" borderId="57" xfId="9" applyNumberFormat="1" applyFont="1" applyFill="1" applyBorder="1" applyAlignment="1"/>
    <xf numFmtId="0" fontId="16" fillId="0" borderId="52" xfId="8" applyFont="1" applyBorder="1"/>
    <xf numFmtId="168" fontId="16" fillId="0" borderId="52" xfId="11" applyNumberFormat="1" applyFont="1" applyFill="1" applyBorder="1" applyAlignment="1"/>
    <xf numFmtId="168" fontId="16" fillId="0" borderId="47" xfId="11" applyNumberFormat="1" applyFont="1" applyFill="1" applyBorder="1" applyAlignment="1"/>
    <xf numFmtId="166" fontId="16" fillId="0" borderId="58" xfId="9" applyNumberFormat="1" applyFont="1" applyFill="1" applyBorder="1" applyAlignment="1"/>
    <xf numFmtId="165" fontId="16" fillId="0" borderId="59" xfId="12" applyNumberFormat="1" applyFont="1" applyFill="1" applyBorder="1" applyAlignment="1"/>
    <xf numFmtId="5" fontId="16" fillId="0" borderId="59" xfId="12" applyFont="1" applyFill="1" applyBorder="1" applyAlignment="1"/>
    <xf numFmtId="166" fontId="16" fillId="0" borderId="60" xfId="9" applyNumberFormat="1" applyFont="1" applyFill="1" applyBorder="1" applyAlignment="1"/>
    <xf numFmtId="166" fontId="16" fillId="0" borderId="59" xfId="9" applyNumberFormat="1" applyFont="1" applyFill="1" applyBorder="1" applyAlignment="1"/>
    <xf numFmtId="0" fontId="15" fillId="0" borderId="61" xfId="8" applyFont="1" applyBorder="1"/>
    <xf numFmtId="168" fontId="15" fillId="0" borderId="62" xfId="11" applyNumberFormat="1" applyFont="1" applyBorder="1" applyAlignment="1"/>
    <xf numFmtId="168" fontId="15" fillId="0" borderId="61" xfId="11" applyNumberFormat="1" applyFont="1" applyBorder="1" applyAlignment="1"/>
    <xf numFmtId="168" fontId="15" fillId="0" borderId="61" xfId="11" applyNumberFormat="1" applyFont="1" applyFill="1" applyBorder="1" applyAlignment="1"/>
    <xf numFmtId="168" fontId="15" fillId="0" borderId="62" xfId="11" applyNumberFormat="1" applyFont="1" applyFill="1" applyBorder="1" applyAlignment="1"/>
    <xf numFmtId="166" fontId="15" fillId="0" borderId="63" xfId="9" applyNumberFormat="1" applyFont="1" applyFill="1" applyBorder="1" applyAlignment="1"/>
    <xf numFmtId="166" fontId="15" fillId="0" borderId="64" xfId="9" applyNumberFormat="1" applyFont="1" applyFill="1" applyBorder="1" applyAlignment="1"/>
    <xf numFmtId="168" fontId="15" fillId="0" borderId="65" xfId="11" applyNumberFormat="1" applyFont="1" applyFill="1" applyBorder="1" applyAlignment="1"/>
    <xf numFmtId="166" fontId="15" fillId="0" borderId="62" xfId="9" applyNumberFormat="1" applyFont="1" applyFill="1" applyBorder="1" applyAlignment="1"/>
    <xf numFmtId="0" fontId="15" fillId="0" borderId="17" xfId="8" applyFont="1" applyBorder="1"/>
    <xf numFmtId="168" fontId="15" fillId="0" borderId="17" xfId="11" applyNumberFormat="1" applyFont="1" applyBorder="1" applyAlignment="1"/>
    <xf numFmtId="168" fontId="15" fillId="0" borderId="17" xfId="11" applyNumberFormat="1" applyFont="1" applyFill="1" applyBorder="1" applyAlignment="1"/>
    <xf numFmtId="166" fontId="16" fillId="0" borderId="8" xfId="9" applyNumberFormat="1" applyFont="1" applyFill="1" applyBorder="1" applyAlignment="1"/>
    <xf numFmtId="166" fontId="16" fillId="0" borderId="7" xfId="9" applyNumberFormat="1" applyFont="1" applyFill="1" applyBorder="1" applyAlignment="1"/>
    <xf numFmtId="168" fontId="15" fillId="0" borderId="6" xfId="11" applyNumberFormat="1" applyFont="1" applyFill="1" applyBorder="1" applyAlignment="1"/>
    <xf numFmtId="166" fontId="16" fillId="0" borderId="17" xfId="9" applyNumberFormat="1" applyFont="1" applyFill="1" applyBorder="1" applyAlignment="1"/>
    <xf numFmtId="168" fontId="16" fillId="0" borderId="0" xfId="11" applyNumberFormat="1" applyFont="1" applyAlignment="1"/>
    <xf numFmtId="166" fontId="16" fillId="0" borderId="0" xfId="9" applyNumberFormat="1" applyFont="1" applyFill="1" applyBorder="1" applyAlignment="1"/>
    <xf numFmtId="0" fontId="15" fillId="0" borderId="18" xfId="14" applyFont="1" applyBorder="1"/>
    <xf numFmtId="168" fontId="15" fillId="0" borderId="19" xfId="11" applyNumberFormat="1" applyFont="1" applyBorder="1" applyAlignment="1">
      <alignment horizontal="center"/>
    </xf>
    <xf numFmtId="165" fontId="24" fillId="0" borderId="0" xfId="15" applyNumberFormat="1" applyFont="1" applyFill="1" applyAlignment="1"/>
    <xf numFmtId="165" fontId="24" fillId="0" borderId="0" xfId="15" applyNumberFormat="1" applyFont="1" applyFill="1" applyBorder="1" applyAlignment="1"/>
    <xf numFmtId="166" fontId="16" fillId="0" borderId="0" xfId="13" applyNumberFormat="1" applyFont="1" applyFill="1" applyBorder="1" applyAlignment="1"/>
    <xf numFmtId="166" fontId="16" fillId="0" borderId="0" xfId="9" applyNumberFormat="1" applyFont="1" applyFill="1" applyAlignment="1"/>
    <xf numFmtId="0" fontId="16" fillId="0" borderId="66" xfId="14" applyFont="1" applyBorder="1"/>
    <xf numFmtId="166" fontId="16" fillId="0" borderId="43" xfId="13" applyNumberFormat="1" applyFont="1" applyBorder="1" applyAlignment="1"/>
    <xf numFmtId="168" fontId="16" fillId="0" borderId="0" xfId="11" applyNumberFormat="1" applyFont="1" applyFill="1" applyBorder="1" applyAlignment="1"/>
    <xf numFmtId="0" fontId="16" fillId="0" borderId="32" xfId="14" applyFont="1" applyBorder="1"/>
    <xf numFmtId="166" fontId="16" fillId="0" borderId="33" xfId="13" applyNumberFormat="1" applyFont="1" applyFill="1" applyBorder="1" applyAlignment="1"/>
    <xf numFmtId="168" fontId="16" fillId="0" borderId="0" xfId="11" applyNumberFormat="1" applyFont="1" applyFill="1" applyAlignment="1"/>
    <xf numFmtId="0" fontId="24" fillId="0" borderId="0" xfId="14" applyFont="1"/>
    <xf numFmtId="9" fontId="24" fillId="0" borderId="0" xfId="13" applyFont="1" applyFill="1" applyBorder="1" applyAlignment="1"/>
    <xf numFmtId="0" fontId="16" fillId="0" borderId="66" xfId="14" applyFont="1" applyBorder="1" applyAlignment="1">
      <alignment wrapText="1"/>
    </xf>
    <xf numFmtId="8" fontId="16" fillId="0" borderId="43" xfId="14" applyNumberFormat="1" applyFont="1" applyBorder="1"/>
    <xf numFmtId="165" fontId="14" fillId="0" borderId="0" xfId="15" applyNumberFormat="1" applyFont="1" applyFill="1" applyAlignment="1"/>
    <xf numFmtId="165" fontId="25" fillId="0" borderId="0" xfId="15" applyNumberFormat="1" applyFont="1" applyFill="1" applyAlignment="1">
      <alignment wrapText="1"/>
    </xf>
    <xf numFmtId="0" fontId="25" fillId="0" borderId="0" xfId="14" applyFont="1" applyAlignment="1">
      <alignment wrapText="1"/>
    </xf>
    <xf numFmtId="0" fontId="26" fillId="0" borderId="0" xfId="7" applyFont="1" applyAlignment="1">
      <alignment wrapText="1"/>
    </xf>
    <xf numFmtId="0" fontId="16" fillId="0" borderId="32" xfId="14" applyFont="1" applyBorder="1" applyAlignment="1">
      <alignment wrapText="1"/>
    </xf>
    <xf numFmtId="8" fontId="16" fillId="0" borderId="33" xfId="14" applyNumberFormat="1" applyFont="1" applyBorder="1"/>
    <xf numFmtId="165" fontId="25" fillId="0" borderId="0" xfId="15" applyNumberFormat="1" applyFont="1" applyFill="1"/>
    <xf numFmtId="0" fontId="25" fillId="0" borderId="0" xfId="14" applyFont="1"/>
    <xf numFmtId="0" fontId="25" fillId="0" borderId="0" xfId="8" applyFont="1"/>
    <xf numFmtId="0" fontId="25" fillId="0" borderId="0" xfId="8" applyFont="1" applyAlignment="1">
      <alignment wrapText="1"/>
    </xf>
    <xf numFmtId="0" fontId="25" fillId="0" borderId="0" xfId="14" applyFont="1" applyAlignment="1">
      <alignment vertical="center" wrapText="1"/>
    </xf>
    <xf numFmtId="0" fontId="25" fillId="0" borderId="0" xfId="14" applyFont="1" applyAlignment="1">
      <alignment vertical="center"/>
    </xf>
    <xf numFmtId="165" fontId="25" fillId="0" borderId="0" xfId="15" applyNumberFormat="1" applyFont="1" applyFill="1" applyAlignment="1">
      <alignment vertical="center"/>
    </xf>
    <xf numFmtId="0" fontId="25" fillId="0" borderId="0" xfId="8" applyFont="1" applyAlignment="1">
      <alignment vertical="center"/>
    </xf>
    <xf numFmtId="0" fontId="27" fillId="0" borderId="67" xfId="16" applyFont="1" applyBorder="1" applyAlignment="1">
      <alignment vertical="top" wrapText="1"/>
    </xf>
    <xf numFmtId="166" fontId="16" fillId="0" borderId="0" xfId="9" applyNumberFormat="1" applyFont="1" applyAlignment="1"/>
    <xf numFmtId="0" fontId="28" fillId="0" borderId="67" xfId="16" applyFont="1" applyBorder="1" applyAlignment="1">
      <alignment horizontal="left" vertical="center" wrapText="1" readingOrder="1"/>
    </xf>
    <xf numFmtId="0" fontId="28" fillId="0" borderId="67" xfId="16" applyFont="1" applyBorder="1" applyAlignment="1">
      <alignment horizontal="center" vertical="center" wrapText="1" readingOrder="1"/>
    </xf>
    <xf numFmtId="0" fontId="29" fillId="0" borderId="67" xfId="16" applyFont="1" applyBorder="1" applyAlignment="1">
      <alignment horizontal="left" vertical="center" wrapText="1" readingOrder="1"/>
    </xf>
    <xf numFmtId="8" fontId="29" fillId="0" borderId="67" xfId="16" applyNumberFormat="1" applyFont="1" applyBorder="1" applyAlignment="1">
      <alignment horizontal="center" vertical="center" wrapText="1" readingOrder="1"/>
    </xf>
    <xf numFmtId="0" fontId="30" fillId="0" borderId="67" xfId="7" applyFont="1" applyBorder="1" applyAlignment="1">
      <alignment horizontal="left" vertical="center" wrapText="1" readingOrder="1"/>
    </xf>
    <xf numFmtId="8" fontId="30" fillId="0" borderId="67" xfId="7" applyNumberFormat="1" applyFont="1" applyBorder="1" applyAlignment="1">
      <alignment horizontal="center" vertical="center" wrapText="1" readingOrder="1"/>
    </xf>
    <xf numFmtId="0" fontId="0" fillId="0" borderId="20" xfId="0" applyBorder="1"/>
    <xf numFmtId="0" fontId="0" fillId="0" borderId="70" xfId="0" applyBorder="1"/>
    <xf numFmtId="5" fontId="0" fillId="0" borderId="71" xfId="0" applyNumberFormat="1" applyBorder="1"/>
    <xf numFmtId="0" fontId="0" fillId="10" borderId="0" xfId="0" applyFill="1"/>
    <xf numFmtId="5" fontId="0" fillId="0" borderId="64" xfId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0" xfId="0" applyAlignment="1">
      <alignment vertical="center"/>
    </xf>
    <xf numFmtId="5" fontId="0" fillId="0" borderId="0" xfId="1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5" fontId="1" fillId="0" borderId="3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5" fontId="0" fillId="5" borderId="0" xfId="1" applyFont="1" applyFill="1" applyBorder="1" applyAlignment="1">
      <alignment vertical="center"/>
    </xf>
    <xf numFmtId="0" fontId="0" fillId="0" borderId="44" xfId="0" applyBorder="1" applyAlignment="1">
      <alignment vertical="center"/>
    </xf>
    <xf numFmtId="5" fontId="0" fillId="0" borderId="0" xfId="1" applyFont="1" applyFill="1" applyBorder="1" applyAlignment="1">
      <alignment vertical="center"/>
    </xf>
    <xf numFmtId="5" fontId="0" fillId="0" borderId="0" xfId="1" applyFont="1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64" xfId="0" applyBorder="1" applyAlignment="1">
      <alignment vertical="center"/>
    </xf>
    <xf numFmtId="0" fontId="0" fillId="0" borderId="63" xfId="0" applyBorder="1" applyAlignment="1">
      <alignment vertical="center"/>
    </xf>
    <xf numFmtId="9" fontId="0" fillId="0" borderId="0" xfId="1" applyNumberFormat="1" applyFont="1" applyBorder="1" applyAlignment="1">
      <alignment vertical="center"/>
    </xf>
    <xf numFmtId="0" fontId="0" fillId="0" borderId="70" xfId="0" applyBorder="1" applyAlignment="1">
      <alignment vertical="center"/>
    </xf>
    <xf numFmtId="5" fontId="0" fillId="0" borderId="70" xfId="1" applyFont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48" xfId="0" applyBorder="1" applyAlignment="1">
      <alignment vertical="center"/>
    </xf>
    <xf numFmtId="5" fontId="0" fillId="0" borderId="48" xfId="1" applyFont="1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5" xfId="0" applyBorder="1" applyAlignment="1">
      <alignment vertical="center"/>
    </xf>
    <xf numFmtId="5" fontId="0" fillId="0" borderId="5" xfId="1" applyFont="1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5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72" xfId="0" applyFont="1" applyBorder="1" applyAlignment="1">
      <alignment horizontal="left" vertical="center" wrapText="1"/>
    </xf>
    <xf numFmtId="0" fontId="0" fillId="0" borderId="7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38" xfId="0" applyBorder="1" applyAlignment="1">
      <alignment vertical="center"/>
    </xf>
    <xf numFmtId="5" fontId="0" fillId="0" borderId="38" xfId="1" applyFont="1" applyBorder="1" applyAlignment="1">
      <alignment vertical="center"/>
    </xf>
    <xf numFmtId="10" fontId="0" fillId="0" borderId="5" xfId="2" applyFont="1" applyBorder="1" applyAlignment="1">
      <alignment vertical="center"/>
    </xf>
    <xf numFmtId="5" fontId="0" fillId="0" borderId="0" xfId="0" applyNumberFormat="1" applyAlignment="1">
      <alignment vertical="center"/>
    </xf>
    <xf numFmtId="10" fontId="0" fillId="0" borderId="48" xfId="2" applyFont="1" applyBorder="1" applyAlignment="1">
      <alignment vertical="center"/>
    </xf>
    <xf numFmtId="5" fontId="0" fillId="3" borderId="0" xfId="1" applyFont="1" applyFill="1" applyBorder="1" applyAlignment="1">
      <alignment vertical="center"/>
    </xf>
    <xf numFmtId="0" fontId="0" fillId="0" borderId="77" xfId="0" applyBorder="1" applyAlignment="1">
      <alignment vertical="center"/>
    </xf>
    <xf numFmtId="5" fontId="0" fillId="0" borderId="56" xfId="0" applyNumberFormat="1" applyBorder="1" applyAlignment="1">
      <alignment horizontal="left" vertical="center" wrapText="1"/>
    </xf>
    <xf numFmtId="0" fontId="0" fillId="0" borderId="78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3" xfId="0" applyBorder="1" applyAlignment="1">
      <alignment vertical="center"/>
    </xf>
    <xf numFmtId="5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2" xfId="0" applyBorder="1" applyAlignment="1">
      <alignment horizontal="left" vertical="center" wrapText="1"/>
    </xf>
    <xf numFmtId="5" fontId="0" fillId="0" borderId="3" xfId="0" applyNumberFormat="1" applyBorder="1" applyAlignment="1">
      <alignment vertical="center"/>
    </xf>
    <xf numFmtId="0" fontId="0" fillId="0" borderId="0" xfId="0" applyAlignment="1">
      <alignment vertical="center" wrapText="1"/>
    </xf>
    <xf numFmtId="5" fontId="0" fillId="0" borderId="3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0" fontId="1" fillId="0" borderId="73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5" fontId="1" fillId="0" borderId="5" xfId="1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wrapText="1"/>
    </xf>
    <xf numFmtId="7" fontId="0" fillId="0" borderId="0" xfId="1" applyNumberFormat="1" applyFont="1" applyAlignment="1">
      <alignment vertical="center"/>
    </xf>
    <xf numFmtId="10" fontId="0" fillId="0" borderId="38" xfId="0" applyNumberFormat="1" applyBorder="1" applyAlignment="1">
      <alignment vertical="center"/>
    </xf>
    <xf numFmtId="10" fontId="0" fillId="0" borderId="0" xfId="2" applyFont="1" applyBorder="1" applyAlignment="1">
      <alignment vertical="center"/>
    </xf>
    <xf numFmtId="5" fontId="0" fillId="0" borderId="0" xfId="2" applyNumberFormat="1" applyFont="1" applyBorder="1" applyAlignment="1">
      <alignment vertical="center"/>
    </xf>
    <xf numFmtId="5" fontId="0" fillId="0" borderId="64" xfId="1" applyFont="1" applyBorder="1" applyAlignment="1">
      <alignment vertical="center"/>
    </xf>
    <xf numFmtId="0" fontId="0" fillId="0" borderId="74" xfId="0" applyBorder="1" applyAlignment="1">
      <alignment vertical="center" wrapText="1"/>
    </xf>
    <xf numFmtId="0" fontId="0" fillId="0" borderId="26" xfId="0" applyBorder="1" applyAlignment="1">
      <alignment horizontal="center" wrapText="1"/>
    </xf>
    <xf numFmtId="10" fontId="0" fillId="0" borderId="0" xfId="2" applyFont="1" applyFill="1" applyBorder="1" applyAlignment="1">
      <alignment vertical="center"/>
    </xf>
    <xf numFmtId="5" fontId="0" fillId="0" borderId="64" xfId="1" applyFont="1" applyFill="1" applyBorder="1" applyAlignment="1">
      <alignment vertical="center"/>
    </xf>
    <xf numFmtId="5" fontId="0" fillId="0" borderId="0" xfId="2" applyNumberFormat="1" applyFont="1" applyFill="1" applyBorder="1" applyAlignment="1">
      <alignment vertical="center"/>
    </xf>
    <xf numFmtId="10" fontId="0" fillId="0" borderId="48" xfId="2" applyFont="1" applyFill="1" applyBorder="1" applyAlignment="1">
      <alignment vertical="center"/>
    </xf>
    <xf numFmtId="10" fontId="0" fillId="0" borderId="0" xfId="2" applyFont="1" applyAlignment="1">
      <alignment vertical="center"/>
    </xf>
    <xf numFmtId="9" fontId="0" fillId="0" borderId="0" xfId="0" applyNumberFormat="1" applyAlignment="1">
      <alignment vertical="center"/>
    </xf>
    <xf numFmtId="0" fontId="0" fillId="0" borderId="26" xfId="0" applyBorder="1" applyAlignment="1">
      <alignment horizontal="left" indent="1"/>
    </xf>
    <xf numFmtId="5" fontId="0" fillId="0" borderId="26" xfId="0" applyNumberFormat="1" applyBorder="1" applyAlignment="1">
      <alignment horizontal="center" wrapText="1"/>
    </xf>
    <xf numFmtId="5" fontId="0" fillId="0" borderId="35" xfId="0" applyNumberFormat="1" applyBorder="1" applyAlignment="1">
      <alignment horizontal="center" wrapText="1"/>
    </xf>
    <xf numFmtId="6" fontId="0" fillId="0" borderId="11" xfId="0" applyNumberFormat="1" applyBorder="1" applyAlignment="1">
      <alignment horizontal="center" wrapText="1"/>
    </xf>
    <xf numFmtId="10" fontId="0" fillId="0" borderId="26" xfId="2" applyFont="1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10" fontId="0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 indent="1"/>
    </xf>
    <xf numFmtId="0" fontId="8" fillId="0" borderId="0" xfId="17" applyFont="1"/>
    <xf numFmtId="0" fontId="8" fillId="0" borderId="20" xfId="17" applyFont="1" applyBorder="1"/>
    <xf numFmtId="0" fontId="10" fillId="0" borderId="20" xfId="18" applyFont="1" applyBorder="1" applyAlignment="1">
      <alignment vertical="center"/>
    </xf>
    <xf numFmtId="0" fontId="8" fillId="0" borderId="38" xfId="0" applyFont="1" applyBorder="1"/>
    <xf numFmtId="0" fontId="8" fillId="0" borderId="38" xfId="17" applyFont="1" applyBorder="1"/>
    <xf numFmtId="0" fontId="7" fillId="0" borderId="9" xfId="0" applyFont="1" applyBorder="1"/>
    <xf numFmtId="0" fontId="7" fillId="0" borderId="10" xfId="0" applyFont="1" applyBorder="1"/>
    <xf numFmtId="49" fontId="7" fillId="0" borderId="20" xfId="18" applyNumberFormat="1" applyFont="1" applyBorder="1" applyAlignment="1">
      <alignment horizontal="left" indent="1"/>
    </xf>
    <xf numFmtId="9" fontId="0" fillId="0" borderId="3" xfId="1" applyNumberFormat="1" applyFont="1" applyBorder="1" applyAlignment="1">
      <alignment vertical="center"/>
    </xf>
    <xf numFmtId="5" fontId="15" fillId="0" borderId="45" xfId="12" applyFont="1" applyFill="1" applyBorder="1" applyAlignment="1">
      <alignment horizontal="right"/>
    </xf>
    <xf numFmtId="168" fontId="15" fillId="0" borderId="45" xfId="8" applyNumberFormat="1" applyFont="1" applyBorder="1" applyAlignment="1">
      <alignment horizontal="right"/>
    </xf>
    <xf numFmtId="0" fontId="0" fillId="0" borderId="72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0" fontId="0" fillId="0" borderId="56" xfId="0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18" fillId="7" borderId="6" xfId="7" applyFont="1" applyFill="1" applyBorder="1" applyAlignment="1">
      <alignment horizontal="center" vertical="center" wrapText="1" readingOrder="1"/>
    </xf>
    <xf numFmtId="0" fontId="18" fillId="7" borderId="7" xfId="7" applyFont="1" applyFill="1" applyBorder="1" applyAlignment="1">
      <alignment horizontal="center" vertical="center" wrapText="1" readingOrder="1"/>
    </xf>
    <xf numFmtId="0" fontId="18" fillId="7" borderId="8" xfId="7" applyFont="1" applyFill="1" applyBorder="1" applyAlignment="1">
      <alignment horizontal="center" vertical="center" wrapText="1" readingOrder="1"/>
    </xf>
    <xf numFmtId="0" fontId="28" fillId="0" borderId="68" xfId="16" applyFont="1" applyBorder="1" applyAlignment="1">
      <alignment horizontal="center" vertical="center" wrapText="1" readingOrder="1"/>
    </xf>
    <xf numFmtId="0" fontId="28" fillId="0" borderId="69" xfId="16" applyFont="1" applyBorder="1" applyAlignment="1">
      <alignment horizontal="center" vertical="center" wrapText="1" readingOrder="1"/>
    </xf>
    <xf numFmtId="0" fontId="15" fillId="6" borderId="41" xfId="8" applyFont="1" applyFill="1" applyBorder="1" applyAlignment="1">
      <alignment horizontal="center" vertical="center"/>
    </xf>
    <xf numFmtId="0" fontId="15" fillId="6" borderId="14" xfId="8" applyFont="1" applyFill="1" applyBorder="1" applyAlignment="1">
      <alignment horizontal="center" vertical="center"/>
    </xf>
    <xf numFmtId="167" fontId="15" fillId="6" borderId="41" xfId="10" applyNumberFormat="1" applyFont="1" applyFill="1" applyBorder="1" applyAlignment="1">
      <alignment horizontal="center" vertical="center" wrapText="1"/>
    </xf>
    <xf numFmtId="167" fontId="15" fillId="6" borderId="21" xfId="10" applyNumberFormat="1" applyFont="1" applyFill="1" applyBorder="1" applyAlignment="1">
      <alignment horizontal="center" vertical="center" wrapText="1"/>
    </xf>
    <xf numFmtId="167" fontId="15" fillId="6" borderId="3" xfId="10" applyNumberFormat="1" applyFont="1" applyFill="1" applyBorder="1" applyAlignment="1">
      <alignment horizontal="center" vertical="center" wrapText="1"/>
    </xf>
    <xf numFmtId="167" fontId="15" fillId="6" borderId="0" xfId="10" applyNumberFormat="1" applyFont="1" applyFill="1" applyBorder="1" applyAlignment="1">
      <alignment horizontal="center" vertical="center" wrapText="1"/>
    </xf>
    <xf numFmtId="0" fontId="15" fillId="6" borderId="42" xfId="8" applyFont="1" applyFill="1" applyBorder="1" applyAlignment="1">
      <alignment horizontal="center" vertical="center" wrapText="1"/>
    </xf>
    <xf numFmtId="0" fontId="15" fillId="6" borderId="43" xfId="8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9">
    <cellStyle name="Comma" xfId="3" builtinId="3" customBuiltin="1"/>
    <cellStyle name="Comma 2 2" xfId="10" xr:uid="{8A9320D4-FD22-4C86-8504-EE33617BFBF7}"/>
    <cellStyle name="Currency" xfId="1" builtinId="4" customBuiltin="1"/>
    <cellStyle name="Currency 2" xfId="5" xr:uid="{21E37297-A9D3-45FF-8D04-5BD71752F955}"/>
    <cellStyle name="Currency 2 2" xfId="11" xr:uid="{9874E1E1-C88A-478B-85C7-2D2C9BFE302D}"/>
    <cellStyle name="Currency 2 3" xfId="15" xr:uid="{817AF4FD-E321-4A1F-B6EB-E6B41C6C6E30}"/>
    <cellStyle name="Currency 3" xfId="12" xr:uid="{12C0B5AE-7A01-4536-9129-B16796AA081A}"/>
    <cellStyle name="Normal" xfId="0" builtinId="0"/>
    <cellStyle name="Normal 2" xfId="4" xr:uid="{65D8C26B-A80B-487B-BE30-66484A2630B1}"/>
    <cellStyle name="Normal 2 2" xfId="8" xr:uid="{C5CF66C5-58D5-4F1C-A2A5-21768EDF0FEC}"/>
    <cellStyle name="Normal 2 2 2" xfId="14" xr:uid="{982C81A2-D2A4-45B4-8686-DB69870727E3}"/>
    <cellStyle name="Normal 2 3" xfId="7" xr:uid="{3B905396-9A6B-41FC-85C6-B83C0FE7EC53}"/>
    <cellStyle name="Normal 2 3 2" xfId="18" xr:uid="{935EDC69-89CC-4677-9018-6BC5CAAABB8A}"/>
    <cellStyle name="Normal 4 2" xfId="6" xr:uid="{C5DA6883-E8EE-41AB-8696-0CFAA36248FA}"/>
    <cellStyle name="Normal 4 2 4" xfId="17" xr:uid="{45F2A9A6-8BAB-4536-BBEB-C1AA0C1F76E9}"/>
    <cellStyle name="Normal 6" xfId="16" xr:uid="{754BA45A-A5AD-4737-9DAA-D6298CD96F10}"/>
    <cellStyle name="Percent" xfId="2" builtinId="5" customBuiltin="1"/>
    <cellStyle name="Percent 2 2" xfId="13" xr:uid="{CFEE9EB4-F1A7-44F9-90CE-030F22EBB01D}"/>
    <cellStyle name="Percent 3" xfId="9" xr:uid="{CFE9F4B5-1704-4681-9E16-67A44DB79937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3</xdr:row>
      <xdr:rowOff>19050</xdr:rowOff>
    </xdr:from>
    <xdr:to>
      <xdr:col>16</xdr:col>
      <xdr:colOff>500876</xdr:colOff>
      <xdr:row>34</xdr:row>
      <xdr:rowOff>19050</xdr:rowOff>
    </xdr:to>
    <xdr:pic>
      <xdr:nvPicPr>
        <xdr:cNvPr id="2" name="Picture 1" descr="Visual image of budget model">
          <a:extLst>
            <a:ext uri="{FF2B5EF4-FFF2-40B4-BE49-F238E27FC236}">
              <a16:creationId xmlns:a16="http://schemas.microsoft.com/office/drawing/2014/main" id="{88950484-9C73-EB20-7E1C-FA0E2ACDB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66" r="13864" b="-1825"/>
        <a:stretch>
          <a:fillRect/>
        </a:stretch>
      </xdr:blipFill>
      <xdr:spPr>
        <a:xfrm>
          <a:off x="781050" y="590550"/>
          <a:ext cx="9473426" cy="5905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tterson, Cipriana" id="{7554EA36-A34F-45D0-AECC-E925BC45A3DD}" userId="S::cipriana.patterson@ucdenver.edu::18f271fc-7e57-45af-b1d3-abdb5afffccb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 Peter, Jennifer" refreshedDate="45952.322812152779" createdVersion="8" refreshedVersion="8" minRefreshableVersion="3" recordCount="3632" xr:uid="{CEC20EFB-FED7-41BE-8FBB-8ECD7E685BD1}">
  <cacheSource type="worksheet">
    <worksheetSource ref="A16:K3648" sheet="Raw Metrics Data and Notes"/>
  </cacheSource>
  <cacheFields count="11">
    <cacheField name="Metric Name" numFmtId="0">
      <sharedItems count="5">
        <s v="SCH by Course College"/>
        <s v="Student Headcount (Fall)"/>
        <s v="SCH by Student College"/>
        <s v="Student Headcount (Fall) - Multiple Majors"/>
        <s v="SCH by Student College - Multiple Majors"/>
      </sharedItems>
    </cacheField>
    <cacheField name="Term_CD" numFmtId="0">
      <sharedItems containsSemiMixedTypes="0" containsString="0" containsNumber="1" containsInteger="1" minValue="2154" maxValue="2251"/>
    </cacheField>
    <cacheField name="Term" numFmtId="0">
      <sharedItems/>
    </cacheField>
    <cacheField name="Fiscal Year" numFmtId="0">
      <sharedItems count="10">
        <s v="2023 - 2024"/>
        <s v="2016 - 2017"/>
        <s v="2018 - 2019"/>
        <s v="2017 - 2018"/>
        <s v="2015 - 2016"/>
        <s v="2019 - 2020"/>
        <s v="2022 - 2023"/>
        <s v="2024 - 2025"/>
        <s v="2020 - 2021"/>
        <s v="2021 - 2022"/>
      </sharedItems>
    </cacheField>
    <cacheField name="Point In Cycle" numFmtId="0">
      <sharedItems/>
    </cacheField>
    <cacheField name="College_CD" numFmtId="0">
      <sharedItems/>
    </cacheField>
    <cacheField name="School/College" numFmtId="0">
      <sharedItems count="16">
        <s v="Business School"/>
        <s v="School of Public Affairs"/>
        <s v="College of Arts &amp; Media"/>
        <s v="School of Educ &amp; Human Dev"/>
        <s v="College of Arch &amp; Planning"/>
        <s v="College of Liberal Arts &amp; Sci"/>
        <s v="College of Engr Design &amp; Comp"/>
        <s v="Cross-College Programs"/>
        <s v="Non-Degree"/>
        <s v="School of Medicine"/>
        <s v="Non-Credit"/>
        <s v="NULL"/>
        <s v="School of Public Health"/>
        <s v="College of Nursing"/>
        <s v="CU Concurrent"/>
        <s v="School of Pharmacy"/>
      </sharedItems>
    </cacheField>
    <cacheField name="Level" numFmtId="0">
      <sharedItems count="4">
        <s v="Undergraduate"/>
        <s v="Graduate"/>
        <s v="Non-credit"/>
        <s v="NULL"/>
      </sharedItems>
    </cacheField>
    <cacheField name="Residency_CD" numFmtId="0">
      <sharedItems/>
    </cacheField>
    <cacheField name="Residency" numFmtId="0">
      <sharedItems count="3">
        <s v="Non-Resident"/>
        <s v="Resident"/>
        <s v="Other/Unknown" u="1"/>
      </sharedItems>
    </cacheField>
    <cacheField name="Metric Value" numFmtId="0">
      <sharedItems containsSemiMixedTypes="0" containsString="0" containsNumber="1" minValue="1" maxValue="697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32">
  <r>
    <x v="0"/>
    <n v="2237"/>
    <s v="Fall 2023"/>
    <x v="0"/>
    <s v="EOT"/>
    <s v="BUSN"/>
    <x v="0"/>
    <x v="0"/>
    <s v="NRES"/>
    <x v="0"/>
    <n v="1478"/>
  </r>
  <r>
    <x v="0"/>
    <n v="2171"/>
    <s v="Spring 2017"/>
    <x v="1"/>
    <s v="EOT"/>
    <s v="PAFF"/>
    <x v="1"/>
    <x v="0"/>
    <s v="NRES"/>
    <x v="0"/>
    <n v="276"/>
  </r>
  <r>
    <x v="0"/>
    <n v="2171"/>
    <s v="Spring 2017"/>
    <x v="1"/>
    <s v="EOT"/>
    <s v="ARTM"/>
    <x v="2"/>
    <x v="0"/>
    <s v="NRES"/>
    <x v="0"/>
    <n v="2168"/>
  </r>
  <r>
    <x v="0"/>
    <n v="2184"/>
    <s v="Summer 2018"/>
    <x v="2"/>
    <s v="EOT"/>
    <s v="EDUC"/>
    <x v="3"/>
    <x v="1"/>
    <s v="RES"/>
    <x v="1"/>
    <n v="3794"/>
  </r>
  <r>
    <x v="0"/>
    <n v="2174"/>
    <s v="Summer 2017"/>
    <x v="3"/>
    <s v="EOT"/>
    <s v="BUSN"/>
    <x v="0"/>
    <x v="1"/>
    <s v="NRES"/>
    <x v="0"/>
    <n v="387"/>
  </r>
  <r>
    <x v="0"/>
    <n v="2161"/>
    <s v="Spring 2016"/>
    <x v="4"/>
    <s v="EOT"/>
    <s v="EDUC"/>
    <x v="3"/>
    <x v="1"/>
    <s v="RES"/>
    <x v="1"/>
    <n v="6033"/>
  </r>
  <r>
    <x v="0"/>
    <n v="2201"/>
    <s v="Spring 2020"/>
    <x v="5"/>
    <s v="EOT"/>
    <s v="ARPL"/>
    <x v="4"/>
    <x v="0"/>
    <s v="NRES"/>
    <x v="0"/>
    <n v="705"/>
  </r>
  <r>
    <x v="0"/>
    <n v="2227"/>
    <s v="Fall 2022"/>
    <x v="6"/>
    <s v="EOT"/>
    <s v="ARTM"/>
    <x v="2"/>
    <x v="1"/>
    <s v="NRES"/>
    <x v="0"/>
    <n v="101"/>
  </r>
  <r>
    <x v="0"/>
    <n v="2181"/>
    <s v="Spring 2018"/>
    <x v="3"/>
    <s v="EOT"/>
    <s v="EDUC"/>
    <x v="3"/>
    <x v="0"/>
    <s v="NRES"/>
    <x v="0"/>
    <n v="355"/>
  </r>
  <r>
    <x v="0"/>
    <n v="2171"/>
    <s v="Spring 2017"/>
    <x v="1"/>
    <s v="EOT"/>
    <s v="BUSN"/>
    <x v="0"/>
    <x v="1"/>
    <s v="RES"/>
    <x v="1"/>
    <n v="5139"/>
  </r>
  <r>
    <x v="0"/>
    <n v="2251"/>
    <s v="Spring 2025"/>
    <x v="7"/>
    <s v="CENSUS"/>
    <s v="CLAS"/>
    <x v="5"/>
    <x v="1"/>
    <s v="RES"/>
    <x v="1"/>
    <n v="2396.5"/>
  </r>
  <r>
    <x v="0"/>
    <n v="2197"/>
    <s v="Fall 2019"/>
    <x v="5"/>
    <s v="EOT"/>
    <s v="ENGR"/>
    <x v="6"/>
    <x v="1"/>
    <s v="RES"/>
    <x v="1"/>
    <n v="1530"/>
  </r>
  <r>
    <x v="0"/>
    <n v="2171"/>
    <s v="Spring 2017"/>
    <x v="1"/>
    <s v="EOT"/>
    <s v="BUSN"/>
    <x v="0"/>
    <x v="0"/>
    <s v="NRES"/>
    <x v="0"/>
    <n v="1779"/>
  </r>
  <r>
    <x v="0"/>
    <n v="2187"/>
    <s v="Fall 2018"/>
    <x v="2"/>
    <s v="EOT"/>
    <s v="BUSN"/>
    <x v="0"/>
    <x v="1"/>
    <s v="NRES"/>
    <x v="0"/>
    <n v="1624"/>
  </r>
  <r>
    <x v="0"/>
    <n v="2181"/>
    <s v="Spring 2018"/>
    <x v="3"/>
    <s v="EOT"/>
    <s v="CLAS"/>
    <x v="5"/>
    <x v="0"/>
    <s v="RES"/>
    <x v="1"/>
    <n v="60815"/>
  </r>
  <r>
    <x v="0"/>
    <n v="2204"/>
    <s v="Summer 2020"/>
    <x v="8"/>
    <s v="EOT"/>
    <s v="PAFF"/>
    <x v="1"/>
    <x v="0"/>
    <s v="NRES"/>
    <x v="0"/>
    <n v="93"/>
  </r>
  <r>
    <x v="0"/>
    <n v="2217"/>
    <s v="Fall 2021"/>
    <x v="9"/>
    <s v="EOT"/>
    <s v="ARPL"/>
    <x v="4"/>
    <x v="0"/>
    <s v="RES"/>
    <x v="1"/>
    <n v="2967"/>
  </r>
  <r>
    <x v="0"/>
    <n v="2171"/>
    <s v="Spring 2017"/>
    <x v="1"/>
    <s v="EOT"/>
    <s v="ENGR"/>
    <x v="6"/>
    <x v="1"/>
    <s v="RES"/>
    <x v="1"/>
    <n v="1312.5"/>
  </r>
  <r>
    <x v="0"/>
    <n v="2194"/>
    <s v="Summer 2019"/>
    <x v="5"/>
    <s v="EOT"/>
    <s v="CLAS"/>
    <x v="5"/>
    <x v="1"/>
    <s v="RES"/>
    <x v="1"/>
    <n v="624"/>
  </r>
  <r>
    <x v="0"/>
    <n v="2217"/>
    <s v="Fall 2021"/>
    <x v="9"/>
    <s v="EOT"/>
    <s v="EDUC"/>
    <x v="3"/>
    <x v="0"/>
    <s v="RES"/>
    <x v="1"/>
    <n v="4463"/>
  </r>
  <r>
    <x v="0"/>
    <n v="2157"/>
    <s v="Fall 2015"/>
    <x v="4"/>
    <s v="EOT"/>
    <s v="BUSN"/>
    <x v="0"/>
    <x v="1"/>
    <s v="RES"/>
    <x v="1"/>
    <n v="5175"/>
  </r>
  <r>
    <x v="0"/>
    <n v="2251"/>
    <s v="Spring 2025"/>
    <x v="7"/>
    <s v="CENSUS"/>
    <s v="CRSS"/>
    <x v="7"/>
    <x v="0"/>
    <s v="NRES"/>
    <x v="0"/>
    <n v="81"/>
  </r>
  <r>
    <x v="0"/>
    <n v="2171"/>
    <s v="Spring 2017"/>
    <x v="1"/>
    <s v="EOT"/>
    <s v="CRSS"/>
    <x v="7"/>
    <x v="0"/>
    <s v="RES"/>
    <x v="1"/>
    <n v="596"/>
  </r>
  <r>
    <x v="0"/>
    <n v="2201"/>
    <s v="Spring 2020"/>
    <x v="5"/>
    <s v="EOT"/>
    <s v="PAFF"/>
    <x v="1"/>
    <x v="1"/>
    <s v="NRES"/>
    <x v="0"/>
    <n v="412"/>
  </r>
  <r>
    <x v="0"/>
    <n v="2154"/>
    <s v="Summer 2015"/>
    <x v="4"/>
    <s v="EOT"/>
    <s v="ARTM"/>
    <x v="2"/>
    <x v="1"/>
    <s v="NRES"/>
    <x v="0"/>
    <n v="19"/>
  </r>
  <r>
    <x v="0"/>
    <n v="2211"/>
    <s v="Spring 2021"/>
    <x v="8"/>
    <s v="EOT"/>
    <s v="ENGR"/>
    <x v="6"/>
    <x v="1"/>
    <s v="NRES"/>
    <x v="0"/>
    <n v="1142"/>
  </r>
  <r>
    <x v="0"/>
    <n v="2214"/>
    <s v="Summer 2021"/>
    <x v="9"/>
    <s v="EOT"/>
    <s v="BUSN"/>
    <x v="0"/>
    <x v="0"/>
    <s v="RES"/>
    <x v="1"/>
    <n v="3174"/>
  </r>
  <r>
    <x v="0"/>
    <n v="2241"/>
    <s v="Spring 2024"/>
    <x v="0"/>
    <s v="EOT"/>
    <s v="BUSN"/>
    <x v="0"/>
    <x v="0"/>
    <s v="RES"/>
    <x v="1"/>
    <n v="13390"/>
  </r>
  <r>
    <x v="0"/>
    <n v="2167"/>
    <s v="Fall 2016"/>
    <x v="1"/>
    <s v="EOT"/>
    <s v="ENGR"/>
    <x v="6"/>
    <x v="0"/>
    <s v="NRES"/>
    <x v="0"/>
    <n v="1150"/>
  </r>
  <r>
    <x v="0"/>
    <n v="2207"/>
    <s v="Fall 2020"/>
    <x v="8"/>
    <s v="EOT"/>
    <s v="CLAS"/>
    <x v="5"/>
    <x v="1"/>
    <s v="NRES"/>
    <x v="0"/>
    <n v="548"/>
  </r>
  <r>
    <x v="0"/>
    <n v="2217"/>
    <s v="Fall 2021"/>
    <x v="9"/>
    <s v="EOT"/>
    <s v="ENGR"/>
    <x v="6"/>
    <x v="0"/>
    <s v="RES"/>
    <x v="1"/>
    <n v="10956"/>
  </r>
  <r>
    <x v="0"/>
    <n v="2171"/>
    <s v="Spring 2017"/>
    <x v="1"/>
    <s v="EOT"/>
    <s v="CLAS"/>
    <x v="5"/>
    <x v="1"/>
    <s v="NRES"/>
    <x v="0"/>
    <n v="547.5"/>
  </r>
  <r>
    <x v="0"/>
    <n v="2204"/>
    <s v="Summer 2020"/>
    <x v="8"/>
    <s v="EOT"/>
    <s v="ARTM"/>
    <x v="2"/>
    <x v="1"/>
    <s v="NRES"/>
    <x v="0"/>
    <n v="20"/>
  </r>
  <r>
    <x v="0"/>
    <n v="2214"/>
    <s v="Summer 2021"/>
    <x v="9"/>
    <s v="EOT"/>
    <s v="ENGR"/>
    <x v="6"/>
    <x v="1"/>
    <s v="RES"/>
    <x v="1"/>
    <n v="138"/>
  </r>
  <r>
    <x v="0"/>
    <n v="2231"/>
    <s v="Spring 2023"/>
    <x v="6"/>
    <s v="EOT"/>
    <s v="ARPL"/>
    <x v="4"/>
    <x v="0"/>
    <s v="NRES"/>
    <x v="0"/>
    <n v="552"/>
  </r>
  <r>
    <x v="0"/>
    <n v="2227"/>
    <s v="Fall 2022"/>
    <x v="6"/>
    <s v="EOT"/>
    <s v="CLAS"/>
    <x v="5"/>
    <x v="0"/>
    <s v="RES"/>
    <x v="1"/>
    <n v="57155"/>
  </r>
  <r>
    <x v="0"/>
    <n v="2234"/>
    <s v="Summer 2023"/>
    <x v="0"/>
    <s v="EOT"/>
    <s v="CLAS"/>
    <x v="5"/>
    <x v="0"/>
    <s v="RES"/>
    <x v="1"/>
    <n v="11146"/>
  </r>
  <r>
    <x v="0"/>
    <n v="2197"/>
    <s v="Fall 2019"/>
    <x v="5"/>
    <s v="EOT"/>
    <s v="ARTM"/>
    <x v="2"/>
    <x v="1"/>
    <s v="RES"/>
    <x v="1"/>
    <n v="78"/>
  </r>
  <r>
    <x v="0"/>
    <n v="2241"/>
    <s v="Spring 2024"/>
    <x v="0"/>
    <s v="EOT"/>
    <s v="CRSS"/>
    <x v="7"/>
    <x v="0"/>
    <s v="NRES"/>
    <x v="0"/>
    <n v="61"/>
  </r>
  <r>
    <x v="0"/>
    <n v="2237"/>
    <s v="Fall 2023"/>
    <x v="0"/>
    <s v="EOT"/>
    <s v="CRSS"/>
    <x v="7"/>
    <x v="0"/>
    <s v="RES"/>
    <x v="1"/>
    <n v="745"/>
  </r>
  <r>
    <x v="0"/>
    <n v="2201"/>
    <s v="Spring 2020"/>
    <x v="5"/>
    <s v="EOT"/>
    <s v="EDUC"/>
    <x v="3"/>
    <x v="0"/>
    <s v="NRES"/>
    <x v="0"/>
    <n v="487"/>
  </r>
  <r>
    <x v="0"/>
    <n v="2227"/>
    <s v="Fall 2022"/>
    <x v="6"/>
    <s v="EOT"/>
    <s v="ENGR"/>
    <x v="6"/>
    <x v="0"/>
    <s v="RES"/>
    <x v="1"/>
    <n v="10585"/>
  </r>
  <r>
    <x v="0"/>
    <n v="2201"/>
    <s v="Spring 2020"/>
    <x v="5"/>
    <s v="EOT"/>
    <s v="CLAS"/>
    <x v="5"/>
    <x v="1"/>
    <s v="NRES"/>
    <x v="0"/>
    <n v="534.5"/>
  </r>
  <r>
    <x v="0"/>
    <n v="2207"/>
    <s v="Fall 2020"/>
    <x v="8"/>
    <s v="EOT"/>
    <s v="EDUC"/>
    <x v="3"/>
    <x v="1"/>
    <s v="RES"/>
    <x v="1"/>
    <n v="6658"/>
  </r>
  <r>
    <x v="0"/>
    <n v="2234"/>
    <s v="Summer 2023"/>
    <x v="0"/>
    <s v="EOT"/>
    <s v="ENGR"/>
    <x v="6"/>
    <x v="1"/>
    <s v="NRES"/>
    <x v="0"/>
    <n v="129"/>
  </r>
  <r>
    <x v="0"/>
    <n v="2241"/>
    <s v="Spring 2024"/>
    <x v="0"/>
    <s v="EOT"/>
    <s v="ARPL"/>
    <x v="4"/>
    <x v="1"/>
    <s v="RES"/>
    <x v="1"/>
    <n v="2632"/>
  </r>
  <r>
    <x v="0"/>
    <n v="2164"/>
    <s v="Summer 2016"/>
    <x v="1"/>
    <s v="EOT"/>
    <s v="CLAS"/>
    <x v="5"/>
    <x v="1"/>
    <s v="NRES"/>
    <x v="0"/>
    <n v="73"/>
  </r>
  <r>
    <x v="0"/>
    <n v="2227"/>
    <s v="Fall 2022"/>
    <x v="6"/>
    <s v="EOT"/>
    <s v="CLAS"/>
    <x v="5"/>
    <x v="1"/>
    <s v="RES"/>
    <x v="1"/>
    <n v="2731"/>
  </r>
  <r>
    <x v="0"/>
    <n v="2247"/>
    <s v="Fall 2024"/>
    <x v="7"/>
    <s v="EOT"/>
    <s v="BUSN"/>
    <x v="0"/>
    <x v="0"/>
    <s v="RES"/>
    <x v="1"/>
    <n v="13724"/>
  </r>
  <r>
    <x v="0"/>
    <n v="2191"/>
    <s v="Spring 2019"/>
    <x v="2"/>
    <s v="EOT"/>
    <s v="ARPL"/>
    <x v="4"/>
    <x v="1"/>
    <s v="RES"/>
    <x v="1"/>
    <n v="3372"/>
  </r>
  <r>
    <x v="0"/>
    <n v="2174"/>
    <s v="Summer 2017"/>
    <x v="3"/>
    <s v="EOT"/>
    <s v="CLAS"/>
    <x v="5"/>
    <x v="1"/>
    <s v="NRES"/>
    <x v="0"/>
    <n v="55"/>
  </r>
  <r>
    <x v="0"/>
    <n v="2191"/>
    <s v="Spring 2019"/>
    <x v="2"/>
    <s v="EOT"/>
    <s v="ARTM"/>
    <x v="2"/>
    <x v="0"/>
    <s v="RES"/>
    <x v="1"/>
    <n v="12100"/>
  </r>
  <r>
    <x v="0"/>
    <n v="2214"/>
    <s v="Summer 2021"/>
    <x v="9"/>
    <s v="EOT"/>
    <s v="BUSN"/>
    <x v="0"/>
    <x v="1"/>
    <s v="RES"/>
    <x v="1"/>
    <n v="2614"/>
  </r>
  <r>
    <x v="0"/>
    <n v="2237"/>
    <s v="Fall 2023"/>
    <x v="0"/>
    <s v="EOT"/>
    <s v="CLAS"/>
    <x v="5"/>
    <x v="0"/>
    <s v="NRES"/>
    <x v="0"/>
    <n v="9167"/>
  </r>
  <r>
    <x v="0"/>
    <n v="2237"/>
    <s v="Fall 2023"/>
    <x v="0"/>
    <s v="EOT"/>
    <s v="CLAS"/>
    <x v="5"/>
    <x v="0"/>
    <s v="CEES"/>
    <x v="0"/>
    <n v="3"/>
  </r>
  <r>
    <x v="0"/>
    <n v="2244"/>
    <s v="Summer 2024"/>
    <x v="7"/>
    <s v="EOT"/>
    <s v="PAFF"/>
    <x v="1"/>
    <x v="0"/>
    <s v="RES"/>
    <x v="1"/>
    <n v="517"/>
  </r>
  <r>
    <x v="0"/>
    <n v="2237"/>
    <s v="Fall 2023"/>
    <x v="0"/>
    <s v="EOT"/>
    <s v="BUSN"/>
    <x v="0"/>
    <x v="1"/>
    <s v="NRES"/>
    <x v="0"/>
    <n v="2824"/>
  </r>
  <r>
    <x v="0"/>
    <n v="2184"/>
    <s v="Summer 2018"/>
    <x v="2"/>
    <s v="EOT"/>
    <s v="CLAS"/>
    <x v="5"/>
    <x v="1"/>
    <s v="NRES"/>
    <x v="0"/>
    <n v="62"/>
  </r>
  <r>
    <x v="0"/>
    <n v="2211"/>
    <s v="Spring 2021"/>
    <x v="8"/>
    <s v="EOT"/>
    <s v="EDUC"/>
    <x v="3"/>
    <x v="1"/>
    <s v="RES"/>
    <x v="1"/>
    <n v="6449"/>
  </r>
  <r>
    <x v="0"/>
    <n v="2221"/>
    <s v="Spring 2022"/>
    <x v="9"/>
    <s v="EOT"/>
    <s v="CLAS"/>
    <x v="5"/>
    <x v="0"/>
    <s v="RES"/>
    <x v="1"/>
    <n v="51830"/>
  </r>
  <r>
    <x v="0"/>
    <n v="2197"/>
    <s v="Fall 2019"/>
    <x v="5"/>
    <s v="EOT"/>
    <s v="CLAS"/>
    <x v="5"/>
    <x v="1"/>
    <s v="RES"/>
    <x v="1"/>
    <n v="2924"/>
  </r>
  <r>
    <x v="0"/>
    <n v="2161"/>
    <s v="Spring 2016"/>
    <x v="4"/>
    <s v="EOT"/>
    <s v="BUSN"/>
    <x v="0"/>
    <x v="1"/>
    <s v="NRES"/>
    <x v="0"/>
    <n v="1452"/>
  </r>
  <r>
    <x v="0"/>
    <n v="2234"/>
    <s v="Summer 2023"/>
    <x v="0"/>
    <s v="EOT"/>
    <s v="PAFF"/>
    <x v="1"/>
    <x v="0"/>
    <s v="NRES"/>
    <x v="0"/>
    <n v="30"/>
  </r>
  <r>
    <x v="0"/>
    <n v="2177"/>
    <s v="Fall 2017"/>
    <x v="3"/>
    <s v="EOT"/>
    <s v="PAFF"/>
    <x v="1"/>
    <x v="1"/>
    <s v="RES"/>
    <x v="1"/>
    <n v="1624"/>
  </r>
  <r>
    <x v="0"/>
    <n v="2217"/>
    <s v="Fall 2021"/>
    <x v="9"/>
    <s v="EOT"/>
    <s v="ENGR"/>
    <x v="6"/>
    <x v="1"/>
    <s v="NRES"/>
    <x v="0"/>
    <n v="1382"/>
  </r>
  <r>
    <x v="0"/>
    <n v="2157"/>
    <s v="Fall 2015"/>
    <x v="4"/>
    <s v="EOT"/>
    <s v="BUSN"/>
    <x v="0"/>
    <x v="0"/>
    <s v="NULL"/>
    <x v="0"/>
    <n v="3"/>
  </r>
  <r>
    <x v="0"/>
    <n v="2221"/>
    <s v="Spring 2022"/>
    <x v="9"/>
    <s v="EOT"/>
    <s v="BUSN"/>
    <x v="0"/>
    <x v="1"/>
    <s v="NRES"/>
    <x v="0"/>
    <n v="2217"/>
  </r>
  <r>
    <x v="0"/>
    <n v="2191"/>
    <s v="Spring 2019"/>
    <x v="2"/>
    <s v="EOT"/>
    <s v="CRSS"/>
    <x v="7"/>
    <x v="0"/>
    <s v="RES"/>
    <x v="1"/>
    <n v="766"/>
  </r>
  <r>
    <x v="0"/>
    <n v="2221"/>
    <s v="Spring 2022"/>
    <x v="9"/>
    <s v="EOT"/>
    <s v="CLAS"/>
    <x v="5"/>
    <x v="0"/>
    <s v="NRES"/>
    <x v="0"/>
    <n v="8293"/>
  </r>
  <r>
    <x v="0"/>
    <n v="2201"/>
    <s v="Spring 2020"/>
    <x v="5"/>
    <s v="EOT"/>
    <s v="CRSS"/>
    <x v="7"/>
    <x v="0"/>
    <s v="RES"/>
    <x v="1"/>
    <n v="726"/>
  </r>
  <r>
    <x v="0"/>
    <n v="2251"/>
    <s v="Spring 2025"/>
    <x v="7"/>
    <s v="CENSUS"/>
    <s v="CLAS"/>
    <x v="5"/>
    <x v="0"/>
    <s v="NRES"/>
    <x v="0"/>
    <n v="8125"/>
  </r>
  <r>
    <x v="0"/>
    <n v="2221"/>
    <s v="Spring 2022"/>
    <x v="9"/>
    <s v="EOT"/>
    <s v="ENGR"/>
    <x v="6"/>
    <x v="0"/>
    <s v="NRES"/>
    <x v="0"/>
    <n v="2394"/>
  </r>
  <r>
    <x v="0"/>
    <n v="2171"/>
    <s v="Spring 2017"/>
    <x v="1"/>
    <s v="EOT"/>
    <s v="CLAS"/>
    <x v="5"/>
    <x v="0"/>
    <s v="NRES"/>
    <x v="0"/>
    <n v="9776"/>
  </r>
  <r>
    <x v="0"/>
    <n v="2221"/>
    <s v="Spring 2022"/>
    <x v="9"/>
    <s v="EOT"/>
    <s v="ENGR"/>
    <x v="6"/>
    <x v="1"/>
    <s v="RES"/>
    <x v="1"/>
    <n v="1516"/>
  </r>
  <r>
    <x v="0"/>
    <n v="2217"/>
    <s v="Fall 2021"/>
    <x v="9"/>
    <s v="EOT"/>
    <s v="ENGR"/>
    <x v="6"/>
    <x v="1"/>
    <s v="RES"/>
    <x v="1"/>
    <n v="1499"/>
  </r>
  <r>
    <x v="0"/>
    <n v="2237"/>
    <s v="Fall 2023"/>
    <x v="0"/>
    <s v="EOT"/>
    <s v="CLAS"/>
    <x v="5"/>
    <x v="0"/>
    <s v="RES"/>
    <x v="1"/>
    <n v="55950"/>
  </r>
  <r>
    <x v="0"/>
    <n v="2174"/>
    <s v="Summer 2017"/>
    <x v="3"/>
    <s v="EOT"/>
    <s v="BUSN"/>
    <x v="0"/>
    <x v="1"/>
    <s v="RES"/>
    <x v="1"/>
    <n v="2041"/>
  </r>
  <r>
    <x v="0"/>
    <n v="2217"/>
    <s v="Fall 2021"/>
    <x v="9"/>
    <s v="EOT"/>
    <s v="ARPL"/>
    <x v="4"/>
    <x v="1"/>
    <s v="RES"/>
    <x v="1"/>
    <n v="3525"/>
  </r>
  <r>
    <x v="0"/>
    <n v="2171"/>
    <s v="Spring 2017"/>
    <x v="1"/>
    <s v="EOT"/>
    <s v="PAFF"/>
    <x v="1"/>
    <x v="0"/>
    <s v="RES"/>
    <x v="1"/>
    <n v="1683"/>
  </r>
  <r>
    <x v="0"/>
    <n v="2227"/>
    <s v="Fall 2022"/>
    <x v="6"/>
    <s v="EOT"/>
    <s v="PAFF"/>
    <x v="1"/>
    <x v="1"/>
    <s v="RES"/>
    <x v="1"/>
    <n v="1745"/>
  </r>
  <r>
    <x v="0"/>
    <n v="2167"/>
    <s v="Fall 2016"/>
    <x v="1"/>
    <s v="EOT"/>
    <s v="BUSN"/>
    <x v="0"/>
    <x v="1"/>
    <s v="RES"/>
    <x v="1"/>
    <n v="5122"/>
  </r>
  <r>
    <x v="0"/>
    <n v="2177"/>
    <s v="Fall 2017"/>
    <x v="3"/>
    <s v="EOT"/>
    <s v="CLAS"/>
    <x v="5"/>
    <x v="0"/>
    <s v="NRES"/>
    <x v="0"/>
    <n v="11819"/>
  </r>
  <r>
    <x v="0"/>
    <n v="2244"/>
    <s v="Summer 2024"/>
    <x v="7"/>
    <s v="EOT"/>
    <s v="ARPL"/>
    <x v="4"/>
    <x v="0"/>
    <s v="RES"/>
    <x v="1"/>
    <n v="312"/>
  </r>
  <r>
    <x v="0"/>
    <n v="2211"/>
    <s v="Spring 2021"/>
    <x v="8"/>
    <s v="EOT"/>
    <s v="CRSS"/>
    <x v="7"/>
    <x v="1"/>
    <s v="RES"/>
    <x v="1"/>
    <n v="13"/>
  </r>
  <r>
    <x v="0"/>
    <n v="2221"/>
    <s v="Spring 2022"/>
    <x v="9"/>
    <s v="EOT"/>
    <s v="ARPL"/>
    <x v="4"/>
    <x v="1"/>
    <s v="RES"/>
    <x v="1"/>
    <n v="3150"/>
  </r>
  <r>
    <x v="0"/>
    <n v="2191"/>
    <s v="Spring 2019"/>
    <x v="2"/>
    <s v="EOT"/>
    <s v="PAFF"/>
    <x v="1"/>
    <x v="0"/>
    <s v="NRES"/>
    <x v="0"/>
    <n v="426"/>
  </r>
  <r>
    <x v="0"/>
    <n v="2181"/>
    <s v="Spring 2018"/>
    <x v="3"/>
    <s v="EOT"/>
    <s v="CLAS"/>
    <x v="5"/>
    <x v="1"/>
    <s v="NRES"/>
    <x v="0"/>
    <n v="643.5"/>
  </r>
  <r>
    <x v="0"/>
    <n v="2237"/>
    <s v="Fall 2023"/>
    <x v="0"/>
    <s v="EOT"/>
    <s v="CRSS"/>
    <x v="7"/>
    <x v="0"/>
    <s v="NRES"/>
    <x v="0"/>
    <n v="185"/>
  </r>
  <r>
    <x v="0"/>
    <n v="2167"/>
    <s v="Fall 2016"/>
    <x v="1"/>
    <s v="EOT"/>
    <s v="EDUC"/>
    <x v="3"/>
    <x v="1"/>
    <s v="NRES"/>
    <x v="0"/>
    <n v="565"/>
  </r>
  <r>
    <x v="0"/>
    <n v="2161"/>
    <s v="Spring 2016"/>
    <x v="4"/>
    <s v="EOT"/>
    <s v="EDUC"/>
    <x v="3"/>
    <x v="0"/>
    <s v="RES"/>
    <x v="1"/>
    <n v="2508"/>
  </r>
  <r>
    <x v="0"/>
    <n v="2237"/>
    <s v="Fall 2023"/>
    <x v="0"/>
    <s v="EOT"/>
    <s v="ARTM"/>
    <x v="2"/>
    <x v="0"/>
    <s v="NRES"/>
    <x v="0"/>
    <n v="3106"/>
  </r>
  <r>
    <x v="0"/>
    <n v="2197"/>
    <s v="Fall 2019"/>
    <x v="5"/>
    <s v="EOT"/>
    <s v="EDUC"/>
    <x v="3"/>
    <x v="0"/>
    <s v="RES"/>
    <x v="1"/>
    <n v="4443"/>
  </r>
  <r>
    <x v="0"/>
    <n v="2211"/>
    <s v="Spring 2021"/>
    <x v="8"/>
    <s v="EOT"/>
    <s v="EDUC"/>
    <x v="3"/>
    <x v="1"/>
    <s v="NRES"/>
    <x v="0"/>
    <n v="615"/>
  </r>
  <r>
    <x v="0"/>
    <n v="2157"/>
    <s v="Fall 2015"/>
    <x v="4"/>
    <s v="EOT"/>
    <s v="CLAS"/>
    <x v="5"/>
    <x v="1"/>
    <s v="RES"/>
    <x v="1"/>
    <n v="2822"/>
  </r>
  <r>
    <x v="0"/>
    <n v="2184"/>
    <s v="Summer 2018"/>
    <x v="2"/>
    <s v="EOT"/>
    <s v="BUSN"/>
    <x v="0"/>
    <x v="0"/>
    <s v="NRES"/>
    <x v="0"/>
    <n v="687"/>
  </r>
  <r>
    <x v="0"/>
    <n v="2194"/>
    <s v="Summer 2019"/>
    <x v="5"/>
    <s v="EOT"/>
    <s v="ARPL"/>
    <x v="4"/>
    <x v="1"/>
    <s v="RES"/>
    <x v="1"/>
    <n v="241"/>
  </r>
  <r>
    <x v="0"/>
    <n v="2231"/>
    <s v="Spring 2023"/>
    <x v="6"/>
    <s v="EOT"/>
    <s v="ARTM"/>
    <x v="2"/>
    <x v="1"/>
    <s v="RES"/>
    <x v="1"/>
    <n v="167"/>
  </r>
  <r>
    <x v="0"/>
    <n v="2194"/>
    <s v="Summer 2019"/>
    <x v="5"/>
    <s v="EOT"/>
    <s v="CRSS"/>
    <x v="7"/>
    <x v="1"/>
    <s v="NRES"/>
    <x v="0"/>
    <n v="9"/>
  </r>
  <r>
    <x v="0"/>
    <n v="2237"/>
    <s v="Fall 2023"/>
    <x v="0"/>
    <s v="EOT"/>
    <s v="BUSN"/>
    <x v="0"/>
    <x v="1"/>
    <s v="RES"/>
    <x v="1"/>
    <n v="6242"/>
  </r>
  <r>
    <x v="0"/>
    <n v="2211"/>
    <s v="Spring 2021"/>
    <x v="8"/>
    <s v="EOT"/>
    <s v="CLAS"/>
    <x v="5"/>
    <x v="1"/>
    <s v="NRES"/>
    <x v="0"/>
    <n v="481.5"/>
  </r>
  <r>
    <x v="0"/>
    <n v="2174"/>
    <s v="Summer 2017"/>
    <x v="3"/>
    <s v="EOT"/>
    <s v="CRSS"/>
    <x v="7"/>
    <x v="0"/>
    <s v="NRES"/>
    <x v="0"/>
    <n v="36"/>
  </r>
  <r>
    <x v="0"/>
    <n v="2154"/>
    <s v="Summer 2015"/>
    <x v="4"/>
    <s v="EOT"/>
    <s v="ARTM"/>
    <x v="2"/>
    <x v="0"/>
    <s v="NRES"/>
    <x v="0"/>
    <n v="132"/>
  </r>
  <r>
    <x v="0"/>
    <n v="2184"/>
    <s v="Summer 2018"/>
    <x v="2"/>
    <s v="EOT"/>
    <s v="ARPL"/>
    <x v="4"/>
    <x v="0"/>
    <s v="RES"/>
    <x v="1"/>
    <n v="216"/>
  </r>
  <r>
    <x v="0"/>
    <n v="2231"/>
    <s v="Spring 2023"/>
    <x v="6"/>
    <s v="EOT"/>
    <s v="BUSN"/>
    <x v="0"/>
    <x v="1"/>
    <s v="RES"/>
    <x v="1"/>
    <n v="6523"/>
  </r>
  <r>
    <x v="0"/>
    <n v="2171"/>
    <s v="Spring 2017"/>
    <x v="1"/>
    <s v="EOT"/>
    <s v="EDUC"/>
    <x v="3"/>
    <x v="1"/>
    <s v="NRES"/>
    <x v="0"/>
    <n v="536"/>
  </r>
  <r>
    <x v="0"/>
    <n v="2164"/>
    <s v="Summer 2016"/>
    <x v="1"/>
    <s v="EOT"/>
    <s v="ARTM"/>
    <x v="2"/>
    <x v="1"/>
    <s v="RES"/>
    <x v="1"/>
    <n v="29"/>
  </r>
  <r>
    <x v="0"/>
    <n v="2247"/>
    <s v="Fall 2024"/>
    <x v="7"/>
    <s v="EOT"/>
    <s v="ARTM"/>
    <x v="2"/>
    <x v="1"/>
    <s v="NRES"/>
    <x v="0"/>
    <n v="53"/>
  </r>
  <r>
    <x v="0"/>
    <n v="2187"/>
    <s v="Fall 2018"/>
    <x v="2"/>
    <s v="EOT"/>
    <s v="EDUC"/>
    <x v="3"/>
    <x v="1"/>
    <s v="NRES"/>
    <x v="0"/>
    <n v="496"/>
  </r>
  <r>
    <x v="0"/>
    <n v="2161"/>
    <s v="Spring 2016"/>
    <x v="4"/>
    <s v="EOT"/>
    <s v="PAFF"/>
    <x v="1"/>
    <x v="1"/>
    <s v="NRES"/>
    <x v="0"/>
    <n v="518"/>
  </r>
  <r>
    <x v="0"/>
    <n v="2244"/>
    <s v="Summer 2024"/>
    <x v="7"/>
    <s v="EOT"/>
    <s v="BUSN"/>
    <x v="0"/>
    <x v="1"/>
    <s v="RES"/>
    <x v="1"/>
    <n v="1944"/>
  </r>
  <r>
    <x v="0"/>
    <n v="2174"/>
    <s v="Summer 2017"/>
    <x v="3"/>
    <s v="EOT"/>
    <s v="EDUC"/>
    <x v="3"/>
    <x v="1"/>
    <s v="RES"/>
    <x v="1"/>
    <n v="3894"/>
  </r>
  <r>
    <x v="0"/>
    <n v="2181"/>
    <s v="Spring 2018"/>
    <x v="3"/>
    <s v="EOT"/>
    <s v="ENGR"/>
    <x v="6"/>
    <x v="0"/>
    <s v="NRES"/>
    <x v="0"/>
    <n v="1292"/>
  </r>
  <r>
    <x v="0"/>
    <n v="2174"/>
    <s v="Summer 2017"/>
    <x v="3"/>
    <s v="EOT"/>
    <s v="ARPL"/>
    <x v="4"/>
    <x v="1"/>
    <s v="RES"/>
    <x v="1"/>
    <n v="118"/>
  </r>
  <r>
    <x v="0"/>
    <n v="2231"/>
    <s v="Spring 2023"/>
    <x v="6"/>
    <s v="EOT"/>
    <s v="EDUC"/>
    <x v="3"/>
    <x v="0"/>
    <s v="RES"/>
    <x v="1"/>
    <n v="3795"/>
  </r>
  <r>
    <x v="0"/>
    <n v="2201"/>
    <s v="Spring 2020"/>
    <x v="5"/>
    <s v="EOT"/>
    <s v="CLAS"/>
    <x v="5"/>
    <x v="1"/>
    <s v="RES"/>
    <x v="1"/>
    <n v="2969.5"/>
  </r>
  <r>
    <x v="0"/>
    <n v="2204"/>
    <s v="Summer 2020"/>
    <x v="8"/>
    <s v="EOT"/>
    <s v="CLAS"/>
    <x v="5"/>
    <x v="1"/>
    <s v="RES"/>
    <x v="1"/>
    <n v="667"/>
  </r>
  <r>
    <x v="0"/>
    <n v="2197"/>
    <s v="Fall 2019"/>
    <x v="5"/>
    <s v="EOT"/>
    <s v="ARPL"/>
    <x v="4"/>
    <x v="0"/>
    <s v="NRES"/>
    <x v="0"/>
    <n v="750"/>
  </r>
  <r>
    <x v="0"/>
    <n v="2227"/>
    <s v="Fall 2022"/>
    <x v="6"/>
    <s v="EOT"/>
    <s v="ARTM"/>
    <x v="2"/>
    <x v="0"/>
    <s v="RES"/>
    <x v="1"/>
    <n v="11914"/>
  </r>
  <r>
    <x v="0"/>
    <n v="2164"/>
    <s v="Summer 2016"/>
    <x v="1"/>
    <s v="EOT"/>
    <s v="BUSN"/>
    <x v="0"/>
    <x v="0"/>
    <s v="NRES"/>
    <x v="0"/>
    <n v="741"/>
  </r>
  <r>
    <x v="0"/>
    <n v="2187"/>
    <s v="Fall 2018"/>
    <x v="2"/>
    <s v="EOT"/>
    <s v="ARTM"/>
    <x v="2"/>
    <x v="0"/>
    <s v="NRES"/>
    <x v="0"/>
    <n v="2981"/>
  </r>
  <r>
    <x v="0"/>
    <n v="2201"/>
    <s v="Spring 2020"/>
    <x v="5"/>
    <s v="EOT"/>
    <s v="ARPL"/>
    <x v="4"/>
    <x v="0"/>
    <s v="RES"/>
    <x v="1"/>
    <n v="2742"/>
  </r>
  <r>
    <x v="0"/>
    <n v="2197"/>
    <s v="Fall 2019"/>
    <x v="5"/>
    <s v="EOT"/>
    <s v="ARTM"/>
    <x v="2"/>
    <x v="0"/>
    <s v="RES"/>
    <x v="1"/>
    <n v="13285"/>
  </r>
  <r>
    <x v="0"/>
    <n v="2187"/>
    <s v="Fall 2018"/>
    <x v="2"/>
    <s v="EOT"/>
    <s v="BUSN"/>
    <x v="0"/>
    <x v="0"/>
    <s v="RES"/>
    <x v="1"/>
    <n v="12272"/>
  </r>
  <r>
    <x v="0"/>
    <n v="2167"/>
    <s v="Fall 2016"/>
    <x v="1"/>
    <s v="EOT"/>
    <s v="ARTM"/>
    <x v="2"/>
    <x v="1"/>
    <s v="NRES"/>
    <x v="0"/>
    <n v="73"/>
  </r>
  <r>
    <x v="0"/>
    <n v="2197"/>
    <s v="Fall 2019"/>
    <x v="5"/>
    <s v="EOT"/>
    <s v="PAFF"/>
    <x v="1"/>
    <x v="1"/>
    <s v="RES"/>
    <x v="1"/>
    <n v="1831"/>
  </r>
  <r>
    <x v="0"/>
    <n v="2224"/>
    <s v="Summer 2022"/>
    <x v="6"/>
    <s v="EOT"/>
    <s v="CLAS"/>
    <x v="5"/>
    <x v="1"/>
    <s v="RES"/>
    <x v="1"/>
    <n v="350"/>
  </r>
  <r>
    <x v="0"/>
    <n v="2197"/>
    <s v="Fall 2019"/>
    <x v="5"/>
    <s v="EOT"/>
    <s v="EDUC"/>
    <x v="3"/>
    <x v="1"/>
    <s v="RES"/>
    <x v="1"/>
    <n v="6033.5"/>
  </r>
  <r>
    <x v="0"/>
    <n v="2157"/>
    <s v="Fall 2015"/>
    <x v="4"/>
    <s v="EOT"/>
    <s v="ENGR"/>
    <x v="6"/>
    <x v="0"/>
    <s v="NULL"/>
    <x v="0"/>
    <n v="3"/>
  </r>
  <r>
    <x v="0"/>
    <n v="2157"/>
    <s v="Fall 2015"/>
    <x v="4"/>
    <s v="EOT"/>
    <s v="ENGR"/>
    <x v="6"/>
    <x v="0"/>
    <s v="RES"/>
    <x v="1"/>
    <n v="7430"/>
  </r>
  <r>
    <x v="0"/>
    <n v="2214"/>
    <s v="Summer 2021"/>
    <x v="9"/>
    <s v="EOT"/>
    <s v="EDUC"/>
    <x v="3"/>
    <x v="0"/>
    <s v="NRES"/>
    <x v="0"/>
    <n v="137"/>
  </r>
  <r>
    <x v="0"/>
    <n v="2197"/>
    <s v="Fall 2019"/>
    <x v="5"/>
    <s v="EOT"/>
    <s v="BUSN"/>
    <x v="0"/>
    <x v="0"/>
    <s v="NRES"/>
    <x v="0"/>
    <n v="1672"/>
  </r>
  <r>
    <x v="0"/>
    <n v="2174"/>
    <s v="Summer 2017"/>
    <x v="3"/>
    <s v="EOT"/>
    <s v="CLAS"/>
    <x v="5"/>
    <x v="1"/>
    <s v="RES"/>
    <x v="1"/>
    <n v="511"/>
  </r>
  <r>
    <x v="0"/>
    <n v="2204"/>
    <s v="Summer 2020"/>
    <x v="8"/>
    <s v="EOT"/>
    <s v="CLAS"/>
    <x v="5"/>
    <x v="1"/>
    <s v="NRES"/>
    <x v="0"/>
    <n v="56"/>
  </r>
  <r>
    <x v="0"/>
    <n v="2157"/>
    <s v="Fall 2015"/>
    <x v="4"/>
    <s v="EOT"/>
    <s v="ARPL"/>
    <x v="4"/>
    <x v="0"/>
    <s v="RES"/>
    <x v="1"/>
    <n v="1821"/>
  </r>
  <r>
    <x v="0"/>
    <n v="2191"/>
    <s v="Spring 2019"/>
    <x v="2"/>
    <s v="EOT"/>
    <s v="PAFF"/>
    <x v="1"/>
    <x v="0"/>
    <s v="RES"/>
    <x v="1"/>
    <n v="2465"/>
  </r>
  <r>
    <x v="0"/>
    <n v="2171"/>
    <s v="Spring 2017"/>
    <x v="1"/>
    <s v="EOT"/>
    <s v="ARPL"/>
    <x v="4"/>
    <x v="1"/>
    <s v="RES"/>
    <x v="1"/>
    <n v="3341"/>
  </r>
  <r>
    <x v="0"/>
    <n v="2244"/>
    <s v="Summer 2024"/>
    <x v="7"/>
    <s v="EOT"/>
    <s v="ENGR"/>
    <x v="6"/>
    <x v="0"/>
    <s v="NRES"/>
    <x v="0"/>
    <n v="317"/>
  </r>
  <r>
    <x v="0"/>
    <n v="2201"/>
    <s v="Spring 2020"/>
    <x v="5"/>
    <s v="EOT"/>
    <s v="PAFF"/>
    <x v="1"/>
    <x v="1"/>
    <s v="RES"/>
    <x v="1"/>
    <n v="1830"/>
  </r>
  <r>
    <x v="0"/>
    <n v="2224"/>
    <s v="Summer 2022"/>
    <x v="6"/>
    <s v="EOT"/>
    <s v="PAFF"/>
    <x v="1"/>
    <x v="0"/>
    <s v="RES"/>
    <x v="1"/>
    <n v="464"/>
  </r>
  <r>
    <x v="0"/>
    <n v="2154"/>
    <s v="Summer 2015"/>
    <x v="4"/>
    <s v="EOT"/>
    <s v="ARPL"/>
    <x v="4"/>
    <x v="1"/>
    <s v="NRES"/>
    <x v="0"/>
    <n v="60"/>
  </r>
  <r>
    <x v="0"/>
    <n v="2237"/>
    <s v="Fall 2023"/>
    <x v="0"/>
    <s v="EOT"/>
    <s v="PAFF"/>
    <x v="1"/>
    <x v="0"/>
    <s v="NRES"/>
    <x v="0"/>
    <n v="253"/>
  </r>
  <r>
    <x v="0"/>
    <n v="2154"/>
    <s v="Summer 2015"/>
    <x v="4"/>
    <s v="EOT"/>
    <s v="EDUC"/>
    <x v="3"/>
    <x v="1"/>
    <s v="NRES"/>
    <x v="0"/>
    <n v="269"/>
  </r>
  <r>
    <x v="0"/>
    <n v="2157"/>
    <s v="Fall 2015"/>
    <x v="4"/>
    <s v="EOT"/>
    <s v="ARPL"/>
    <x v="4"/>
    <x v="1"/>
    <s v="NRES"/>
    <x v="0"/>
    <n v="1009"/>
  </r>
  <r>
    <x v="0"/>
    <n v="2244"/>
    <s v="Summer 2024"/>
    <x v="7"/>
    <s v="EOT"/>
    <s v="ARTM"/>
    <x v="2"/>
    <x v="1"/>
    <s v="NRES"/>
    <x v="0"/>
    <n v="20"/>
  </r>
  <r>
    <x v="0"/>
    <n v="2171"/>
    <s v="Spring 2017"/>
    <x v="1"/>
    <s v="EOT"/>
    <s v="EDUC"/>
    <x v="3"/>
    <x v="0"/>
    <s v="NRES"/>
    <x v="0"/>
    <n v="236"/>
  </r>
  <r>
    <x v="0"/>
    <n v="2191"/>
    <s v="Spring 2019"/>
    <x v="2"/>
    <s v="EOT"/>
    <s v="EDUC"/>
    <x v="3"/>
    <x v="0"/>
    <s v="RES"/>
    <x v="1"/>
    <n v="3857"/>
  </r>
  <r>
    <x v="0"/>
    <n v="2191"/>
    <s v="Spring 2019"/>
    <x v="2"/>
    <s v="EOT"/>
    <s v="CLAS"/>
    <x v="5"/>
    <x v="1"/>
    <s v="RES"/>
    <x v="1"/>
    <n v="2717"/>
  </r>
  <r>
    <x v="0"/>
    <n v="2224"/>
    <s v="Summer 2022"/>
    <x v="6"/>
    <s v="EOT"/>
    <s v="BUSN"/>
    <x v="0"/>
    <x v="1"/>
    <s v="NRES"/>
    <x v="0"/>
    <n v="718"/>
  </r>
  <r>
    <x v="0"/>
    <n v="2181"/>
    <s v="Spring 2018"/>
    <x v="3"/>
    <s v="EOT"/>
    <s v="CRSS"/>
    <x v="7"/>
    <x v="0"/>
    <s v="RES"/>
    <x v="1"/>
    <n v="721"/>
  </r>
  <r>
    <x v="0"/>
    <n v="2227"/>
    <s v="Fall 2022"/>
    <x v="6"/>
    <s v="EOT"/>
    <s v="PAFF"/>
    <x v="1"/>
    <x v="0"/>
    <s v="NRES"/>
    <x v="0"/>
    <n v="288"/>
  </r>
  <r>
    <x v="0"/>
    <n v="2234"/>
    <s v="Summer 2023"/>
    <x v="0"/>
    <s v="EOT"/>
    <s v="PAFF"/>
    <x v="1"/>
    <x v="0"/>
    <s v="RES"/>
    <x v="1"/>
    <n v="430"/>
  </r>
  <r>
    <x v="0"/>
    <n v="2181"/>
    <s v="Spring 2018"/>
    <x v="3"/>
    <s v="EOT"/>
    <s v="PAFF"/>
    <x v="1"/>
    <x v="0"/>
    <s v="NRES"/>
    <x v="0"/>
    <n v="401"/>
  </r>
  <r>
    <x v="0"/>
    <n v="2251"/>
    <s v="Spring 2025"/>
    <x v="7"/>
    <s v="CENSUS"/>
    <s v="CLAS"/>
    <x v="5"/>
    <x v="1"/>
    <s v="NRES"/>
    <x v="0"/>
    <n v="509"/>
  </r>
  <r>
    <x v="0"/>
    <n v="2214"/>
    <s v="Summer 2021"/>
    <x v="9"/>
    <s v="EOT"/>
    <s v="CRSS"/>
    <x v="7"/>
    <x v="0"/>
    <s v="RES"/>
    <x v="1"/>
    <n v="63"/>
  </r>
  <r>
    <x v="0"/>
    <n v="2194"/>
    <s v="Summer 2019"/>
    <x v="5"/>
    <s v="EOT"/>
    <s v="PAFF"/>
    <x v="1"/>
    <x v="0"/>
    <s v="NRES"/>
    <x v="0"/>
    <n v="149"/>
  </r>
  <r>
    <x v="0"/>
    <n v="2224"/>
    <s v="Summer 2022"/>
    <x v="6"/>
    <s v="EOT"/>
    <s v="PAFF"/>
    <x v="1"/>
    <x v="0"/>
    <s v="NRES"/>
    <x v="0"/>
    <n v="42"/>
  </r>
  <r>
    <x v="0"/>
    <n v="2201"/>
    <s v="Spring 2020"/>
    <x v="5"/>
    <s v="EOT"/>
    <s v="CRSS"/>
    <x v="7"/>
    <x v="1"/>
    <s v="RES"/>
    <x v="1"/>
    <n v="10"/>
  </r>
  <r>
    <x v="0"/>
    <n v="2201"/>
    <s v="Spring 2020"/>
    <x v="5"/>
    <s v="EOT"/>
    <s v="BUSN"/>
    <x v="0"/>
    <x v="1"/>
    <s v="NRES"/>
    <x v="0"/>
    <n v="1354"/>
  </r>
  <r>
    <x v="0"/>
    <n v="2227"/>
    <s v="Fall 2022"/>
    <x v="6"/>
    <s v="EOT"/>
    <s v="EDUC"/>
    <x v="3"/>
    <x v="0"/>
    <s v="NRES"/>
    <x v="0"/>
    <n v="686"/>
  </r>
  <r>
    <x v="0"/>
    <n v="2214"/>
    <s v="Summer 2021"/>
    <x v="9"/>
    <s v="EOT"/>
    <s v="CLAS"/>
    <x v="5"/>
    <x v="1"/>
    <s v="NRES"/>
    <x v="0"/>
    <n v="63"/>
  </r>
  <r>
    <x v="0"/>
    <n v="2164"/>
    <s v="Summer 2016"/>
    <x v="1"/>
    <s v="EOT"/>
    <s v="BUSN"/>
    <x v="0"/>
    <x v="1"/>
    <s v="NRES"/>
    <x v="0"/>
    <n v="353"/>
  </r>
  <r>
    <x v="0"/>
    <n v="2204"/>
    <s v="Summer 2020"/>
    <x v="8"/>
    <s v="EOT"/>
    <s v="BUSN"/>
    <x v="0"/>
    <x v="1"/>
    <s v="RES"/>
    <x v="1"/>
    <n v="2569"/>
  </r>
  <r>
    <x v="0"/>
    <n v="2227"/>
    <s v="Fall 2022"/>
    <x v="6"/>
    <s v="EOT"/>
    <s v="ENGR"/>
    <x v="6"/>
    <x v="1"/>
    <s v="NRES"/>
    <x v="0"/>
    <n v="1705"/>
  </r>
  <r>
    <x v="0"/>
    <n v="2214"/>
    <s v="Summer 2021"/>
    <x v="9"/>
    <s v="EOT"/>
    <s v="ARTM"/>
    <x v="2"/>
    <x v="0"/>
    <s v="NRES"/>
    <x v="0"/>
    <n v="338"/>
  </r>
  <r>
    <x v="0"/>
    <n v="2181"/>
    <s v="Spring 2018"/>
    <x v="3"/>
    <s v="EOT"/>
    <s v="CRSS"/>
    <x v="7"/>
    <x v="1"/>
    <s v="NRES"/>
    <x v="0"/>
    <n v="3"/>
  </r>
  <r>
    <x v="0"/>
    <n v="2237"/>
    <s v="Fall 2023"/>
    <x v="0"/>
    <s v="EOT"/>
    <s v="PAFF"/>
    <x v="1"/>
    <x v="1"/>
    <s v="NRES"/>
    <x v="0"/>
    <n v="482"/>
  </r>
  <r>
    <x v="0"/>
    <n v="2234"/>
    <s v="Summer 2023"/>
    <x v="0"/>
    <s v="EOT"/>
    <s v="ARPL"/>
    <x v="4"/>
    <x v="0"/>
    <s v="NRES"/>
    <x v="0"/>
    <n v="12"/>
  </r>
  <r>
    <x v="0"/>
    <n v="2204"/>
    <s v="Summer 2020"/>
    <x v="8"/>
    <s v="EOT"/>
    <s v="ENGR"/>
    <x v="6"/>
    <x v="1"/>
    <s v="NRES"/>
    <x v="0"/>
    <n v="108"/>
  </r>
  <r>
    <x v="0"/>
    <n v="2231"/>
    <s v="Spring 2023"/>
    <x v="6"/>
    <s v="EOT"/>
    <s v="ARTM"/>
    <x v="2"/>
    <x v="0"/>
    <s v="NRES"/>
    <x v="0"/>
    <n v="2802"/>
  </r>
  <r>
    <x v="0"/>
    <n v="2224"/>
    <s v="Summer 2022"/>
    <x v="6"/>
    <s v="EOT"/>
    <s v="ARTM"/>
    <x v="2"/>
    <x v="1"/>
    <s v="NRES"/>
    <x v="0"/>
    <n v="30"/>
  </r>
  <r>
    <x v="0"/>
    <n v="2174"/>
    <s v="Summer 2017"/>
    <x v="3"/>
    <s v="EOT"/>
    <s v="ENGR"/>
    <x v="6"/>
    <x v="0"/>
    <s v="RES"/>
    <x v="1"/>
    <n v="839"/>
  </r>
  <r>
    <x v="0"/>
    <n v="2221"/>
    <s v="Spring 2022"/>
    <x v="9"/>
    <s v="EOT"/>
    <s v="EDUC"/>
    <x v="3"/>
    <x v="1"/>
    <s v="NRES"/>
    <x v="0"/>
    <n v="782"/>
  </r>
  <r>
    <x v="0"/>
    <n v="2227"/>
    <s v="Fall 2022"/>
    <x v="6"/>
    <s v="EOT"/>
    <s v="ARPL"/>
    <x v="4"/>
    <x v="1"/>
    <s v="NRES"/>
    <x v="0"/>
    <n v="656"/>
  </r>
  <r>
    <x v="0"/>
    <n v="2174"/>
    <s v="Summer 2017"/>
    <x v="3"/>
    <s v="EOT"/>
    <s v="ENGR"/>
    <x v="6"/>
    <x v="1"/>
    <s v="RES"/>
    <x v="1"/>
    <n v="166"/>
  </r>
  <r>
    <x v="0"/>
    <n v="2251"/>
    <s v="Spring 2025"/>
    <x v="7"/>
    <s v="CENSUS"/>
    <s v="ENGR"/>
    <x v="6"/>
    <x v="0"/>
    <s v="RES"/>
    <x v="1"/>
    <n v="9352"/>
  </r>
  <r>
    <x v="0"/>
    <n v="2244"/>
    <s v="Summer 2024"/>
    <x v="7"/>
    <s v="EOT"/>
    <s v="EDUC"/>
    <x v="3"/>
    <x v="0"/>
    <s v="NRES"/>
    <x v="0"/>
    <n v="99"/>
  </r>
  <r>
    <x v="0"/>
    <n v="2184"/>
    <s v="Summer 2018"/>
    <x v="2"/>
    <s v="EOT"/>
    <s v="ARPL"/>
    <x v="4"/>
    <x v="1"/>
    <s v="NRES"/>
    <x v="0"/>
    <n v="69"/>
  </r>
  <r>
    <x v="0"/>
    <n v="2181"/>
    <s v="Spring 2018"/>
    <x v="3"/>
    <s v="EOT"/>
    <s v="BUSN"/>
    <x v="0"/>
    <x v="1"/>
    <s v="NRES"/>
    <x v="0"/>
    <n v="1662"/>
  </r>
  <r>
    <x v="0"/>
    <n v="2251"/>
    <s v="Spring 2025"/>
    <x v="7"/>
    <s v="CENSUS"/>
    <s v="ARPL"/>
    <x v="4"/>
    <x v="1"/>
    <s v="RES"/>
    <x v="1"/>
    <n v="2884"/>
  </r>
  <r>
    <x v="0"/>
    <n v="2234"/>
    <s v="Summer 2023"/>
    <x v="0"/>
    <s v="EOT"/>
    <s v="ARPL"/>
    <x v="4"/>
    <x v="0"/>
    <s v="RES"/>
    <x v="1"/>
    <n v="277"/>
  </r>
  <r>
    <x v="0"/>
    <n v="2187"/>
    <s v="Fall 2018"/>
    <x v="2"/>
    <s v="EOT"/>
    <s v="EDUC"/>
    <x v="3"/>
    <x v="0"/>
    <s v="RES"/>
    <x v="1"/>
    <n v="4099"/>
  </r>
  <r>
    <x v="0"/>
    <n v="2187"/>
    <s v="Fall 2018"/>
    <x v="2"/>
    <s v="EOT"/>
    <s v="EDUC"/>
    <x v="3"/>
    <x v="0"/>
    <s v="NRES"/>
    <x v="0"/>
    <n v="457"/>
  </r>
  <r>
    <x v="0"/>
    <n v="2231"/>
    <s v="Spring 2023"/>
    <x v="6"/>
    <s v="EOT"/>
    <s v="EDUC"/>
    <x v="3"/>
    <x v="1"/>
    <s v="NRES"/>
    <x v="0"/>
    <n v="715"/>
  </r>
  <r>
    <x v="0"/>
    <n v="2241"/>
    <s v="Spring 2024"/>
    <x v="0"/>
    <s v="EOT"/>
    <s v="EDUC"/>
    <x v="3"/>
    <x v="1"/>
    <s v="RES"/>
    <x v="1"/>
    <n v="5112"/>
  </r>
  <r>
    <x v="0"/>
    <n v="2224"/>
    <s v="Summer 2022"/>
    <x v="6"/>
    <s v="EOT"/>
    <s v="ENGR"/>
    <x v="6"/>
    <x v="1"/>
    <s v="NRES"/>
    <x v="0"/>
    <n v="212"/>
  </r>
  <r>
    <x v="0"/>
    <n v="2187"/>
    <s v="Fall 2018"/>
    <x v="2"/>
    <s v="EOT"/>
    <s v="ARPL"/>
    <x v="4"/>
    <x v="1"/>
    <s v="RES"/>
    <x v="1"/>
    <n v="3882"/>
  </r>
  <r>
    <x v="0"/>
    <n v="2161"/>
    <s v="Spring 2016"/>
    <x v="4"/>
    <s v="EOT"/>
    <s v="PAFF"/>
    <x v="1"/>
    <x v="1"/>
    <s v="RES"/>
    <x v="1"/>
    <n v="1596"/>
  </r>
  <r>
    <x v="0"/>
    <n v="2231"/>
    <s v="Spring 2023"/>
    <x v="6"/>
    <s v="EOT"/>
    <s v="CRSS"/>
    <x v="7"/>
    <x v="0"/>
    <s v="NRES"/>
    <x v="0"/>
    <n v="47"/>
  </r>
  <r>
    <x v="0"/>
    <n v="2164"/>
    <s v="Summer 2016"/>
    <x v="1"/>
    <s v="EOT"/>
    <s v="CRSS"/>
    <x v="7"/>
    <x v="1"/>
    <s v="RES"/>
    <x v="1"/>
    <n v="4"/>
  </r>
  <r>
    <x v="0"/>
    <n v="2161"/>
    <s v="Spring 2016"/>
    <x v="4"/>
    <s v="EOT"/>
    <s v="ARPL"/>
    <x v="4"/>
    <x v="1"/>
    <s v="NRES"/>
    <x v="0"/>
    <n v="775"/>
  </r>
  <r>
    <x v="0"/>
    <n v="2187"/>
    <s v="Fall 2018"/>
    <x v="2"/>
    <s v="EOT"/>
    <s v="CRSS"/>
    <x v="7"/>
    <x v="0"/>
    <s v="NRES"/>
    <x v="0"/>
    <n v="95"/>
  </r>
  <r>
    <x v="0"/>
    <n v="2237"/>
    <s v="Fall 2023"/>
    <x v="0"/>
    <s v="EOT"/>
    <s v="ARPL"/>
    <x v="4"/>
    <x v="0"/>
    <s v="RES"/>
    <x v="1"/>
    <n v="3738"/>
  </r>
  <r>
    <x v="0"/>
    <n v="2244"/>
    <s v="Summer 2024"/>
    <x v="7"/>
    <s v="EOT"/>
    <s v="CLAS"/>
    <x v="5"/>
    <x v="0"/>
    <s v="RES"/>
    <x v="1"/>
    <n v="10764"/>
  </r>
  <r>
    <x v="0"/>
    <n v="2237"/>
    <s v="Fall 2023"/>
    <x v="0"/>
    <s v="EOT"/>
    <s v="EDUC"/>
    <x v="3"/>
    <x v="0"/>
    <s v="RES"/>
    <x v="1"/>
    <n v="3709"/>
  </r>
  <r>
    <x v="0"/>
    <n v="2181"/>
    <s v="Spring 2018"/>
    <x v="3"/>
    <s v="EOT"/>
    <s v="BUSN"/>
    <x v="0"/>
    <x v="0"/>
    <s v="NRES"/>
    <x v="0"/>
    <n v="1940"/>
  </r>
  <r>
    <x v="0"/>
    <n v="2227"/>
    <s v="Fall 2022"/>
    <x v="6"/>
    <s v="EOT"/>
    <s v="EDUC"/>
    <x v="3"/>
    <x v="1"/>
    <s v="NRES"/>
    <x v="0"/>
    <n v="671"/>
  </r>
  <r>
    <x v="0"/>
    <n v="2214"/>
    <s v="Summer 2021"/>
    <x v="9"/>
    <s v="EOT"/>
    <s v="CRSS"/>
    <x v="7"/>
    <x v="0"/>
    <s v="NRES"/>
    <x v="0"/>
    <n v="4"/>
  </r>
  <r>
    <x v="0"/>
    <n v="2164"/>
    <s v="Summer 2016"/>
    <x v="1"/>
    <s v="EOT"/>
    <s v="ENGR"/>
    <x v="6"/>
    <x v="0"/>
    <s v="NRES"/>
    <x v="0"/>
    <n v="164"/>
  </r>
  <r>
    <x v="0"/>
    <n v="2197"/>
    <s v="Fall 2019"/>
    <x v="5"/>
    <s v="EOT"/>
    <s v="BUSN"/>
    <x v="0"/>
    <x v="0"/>
    <s v="RES"/>
    <x v="1"/>
    <n v="12282"/>
  </r>
  <r>
    <x v="0"/>
    <n v="2231"/>
    <s v="Spring 2023"/>
    <x v="6"/>
    <s v="EOT"/>
    <s v="CRSS"/>
    <x v="7"/>
    <x v="0"/>
    <s v="RES"/>
    <x v="1"/>
    <n v="299"/>
  </r>
  <r>
    <x v="0"/>
    <n v="2197"/>
    <s v="Fall 2019"/>
    <x v="5"/>
    <s v="EOT"/>
    <s v="BUSN"/>
    <x v="0"/>
    <x v="1"/>
    <s v="RES"/>
    <x v="1"/>
    <n v="4456"/>
  </r>
  <r>
    <x v="0"/>
    <n v="2241"/>
    <s v="Spring 2024"/>
    <x v="0"/>
    <s v="EOT"/>
    <s v="ENGR"/>
    <x v="6"/>
    <x v="1"/>
    <s v="NRES"/>
    <x v="0"/>
    <n v="1300"/>
  </r>
  <r>
    <x v="0"/>
    <n v="2201"/>
    <s v="Spring 2020"/>
    <x v="5"/>
    <s v="EOT"/>
    <s v="PAFF"/>
    <x v="1"/>
    <x v="0"/>
    <s v="RES"/>
    <x v="1"/>
    <n v="2679"/>
  </r>
  <r>
    <x v="0"/>
    <n v="2214"/>
    <s v="Summer 2021"/>
    <x v="9"/>
    <s v="EOT"/>
    <s v="EDUC"/>
    <x v="3"/>
    <x v="1"/>
    <s v="RES"/>
    <x v="1"/>
    <n v="3959"/>
  </r>
  <r>
    <x v="0"/>
    <n v="2204"/>
    <s v="Summer 2020"/>
    <x v="8"/>
    <s v="EOT"/>
    <s v="PAFF"/>
    <x v="1"/>
    <x v="1"/>
    <s v="RES"/>
    <x v="1"/>
    <n v="969"/>
  </r>
  <r>
    <x v="0"/>
    <n v="2247"/>
    <s v="Fall 2024"/>
    <x v="7"/>
    <s v="EOT"/>
    <s v="ARPL"/>
    <x v="4"/>
    <x v="0"/>
    <s v="NRES"/>
    <x v="0"/>
    <n v="519"/>
  </r>
  <r>
    <x v="0"/>
    <n v="2234"/>
    <s v="Summer 2023"/>
    <x v="0"/>
    <s v="EOT"/>
    <s v="CLAS"/>
    <x v="5"/>
    <x v="1"/>
    <s v="RES"/>
    <x v="1"/>
    <n v="388"/>
  </r>
  <r>
    <x v="0"/>
    <n v="2181"/>
    <s v="Spring 2018"/>
    <x v="3"/>
    <s v="EOT"/>
    <s v="CLAS"/>
    <x v="5"/>
    <x v="0"/>
    <s v="NRES"/>
    <x v="0"/>
    <n v="10554"/>
  </r>
  <r>
    <x v="0"/>
    <n v="2247"/>
    <s v="Fall 2024"/>
    <x v="7"/>
    <s v="EOT"/>
    <s v="ARPL"/>
    <x v="4"/>
    <x v="0"/>
    <s v="RES"/>
    <x v="1"/>
    <n v="3579"/>
  </r>
  <r>
    <x v="0"/>
    <n v="2174"/>
    <s v="Summer 2017"/>
    <x v="3"/>
    <s v="EOT"/>
    <s v="CRSS"/>
    <x v="7"/>
    <x v="1"/>
    <s v="RES"/>
    <x v="1"/>
    <n v="18"/>
  </r>
  <r>
    <x v="0"/>
    <n v="2197"/>
    <s v="Fall 2019"/>
    <x v="5"/>
    <s v="EOT"/>
    <s v="CRSS"/>
    <x v="7"/>
    <x v="1"/>
    <s v="RES"/>
    <x v="1"/>
    <n v="19"/>
  </r>
  <r>
    <x v="0"/>
    <n v="2157"/>
    <s v="Fall 2015"/>
    <x v="4"/>
    <s v="EOT"/>
    <s v="PAFF"/>
    <x v="1"/>
    <x v="0"/>
    <s v="NRES"/>
    <x v="0"/>
    <n v="120"/>
  </r>
  <r>
    <x v="0"/>
    <n v="2227"/>
    <s v="Fall 2022"/>
    <x v="6"/>
    <s v="EOT"/>
    <s v="CRSS"/>
    <x v="7"/>
    <x v="0"/>
    <s v="RES"/>
    <x v="1"/>
    <n v="859"/>
  </r>
  <r>
    <x v="0"/>
    <n v="2174"/>
    <s v="Summer 2017"/>
    <x v="3"/>
    <s v="EOT"/>
    <s v="EDUC"/>
    <x v="3"/>
    <x v="1"/>
    <s v="NRES"/>
    <x v="0"/>
    <n v="245"/>
  </r>
  <r>
    <x v="0"/>
    <n v="2181"/>
    <s v="Spring 2018"/>
    <x v="3"/>
    <s v="EOT"/>
    <s v="CRSS"/>
    <x v="7"/>
    <x v="0"/>
    <s v="NRES"/>
    <x v="0"/>
    <n v="103"/>
  </r>
  <r>
    <x v="0"/>
    <n v="2221"/>
    <s v="Spring 2022"/>
    <x v="9"/>
    <s v="EOT"/>
    <s v="CRSS"/>
    <x v="7"/>
    <x v="0"/>
    <s v="RES"/>
    <x v="1"/>
    <n v="347"/>
  </r>
  <r>
    <x v="0"/>
    <n v="2191"/>
    <s v="Spring 2019"/>
    <x v="2"/>
    <s v="EOT"/>
    <s v="EDUC"/>
    <x v="3"/>
    <x v="1"/>
    <s v="RES"/>
    <x v="1"/>
    <n v="6313"/>
  </r>
  <r>
    <x v="0"/>
    <n v="2197"/>
    <s v="Fall 2019"/>
    <x v="5"/>
    <s v="EOT"/>
    <s v="CLAS"/>
    <x v="5"/>
    <x v="1"/>
    <s v="NRES"/>
    <x v="0"/>
    <n v="615"/>
  </r>
  <r>
    <x v="0"/>
    <n v="2217"/>
    <s v="Fall 2021"/>
    <x v="9"/>
    <s v="EOT"/>
    <s v="CRSS"/>
    <x v="7"/>
    <x v="0"/>
    <s v="NRES"/>
    <x v="0"/>
    <n v="124"/>
  </r>
  <r>
    <x v="0"/>
    <n v="2251"/>
    <s v="Spring 2025"/>
    <x v="7"/>
    <s v="CENSUS"/>
    <s v="ENGR"/>
    <x v="6"/>
    <x v="1"/>
    <s v="NRES"/>
    <x v="0"/>
    <n v="1137"/>
  </r>
  <r>
    <x v="0"/>
    <n v="2227"/>
    <s v="Fall 2022"/>
    <x v="6"/>
    <s v="EOT"/>
    <s v="ARPL"/>
    <x v="4"/>
    <x v="0"/>
    <s v="NRES"/>
    <x v="0"/>
    <n v="555"/>
  </r>
  <r>
    <x v="0"/>
    <n v="2247"/>
    <s v="Fall 2024"/>
    <x v="7"/>
    <s v="EOT"/>
    <s v="CLAS"/>
    <x v="5"/>
    <x v="1"/>
    <s v="NRES"/>
    <x v="0"/>
    <n v="573"/>
  </r>
  <r>
    <x v="0"/>
    <n v="2174"/>
    <s v="Summer 2017"/>
    <x v="3"/>
    <s v="EOT"/>
    <s v="ENGR"/>
    <x v="6"/>
    <x v="0"/>
    <s v="NRES"/>
    <x v="0"/>
    <n v="200"/>
  </r>
  <r>
    <x v="0"/>
    <n v="2241"/>
    <s v="Spring 2024"/>
    <x v="0"/>
    <s v="EOT"/>
    <s v="ENGR"/>
    <x v="6"/>
    <x v="0"/>
    <s v="RES"/>
    <x v="1"/>
    <n v="9428"/>
  </r>
  <r>
    <x v="0"/>
    <n v="2171"/>
    <s v="Spring 2017"/>
    <x v="1"/>
    <s v="EOT"/>
    <s v="ARPL"/>
    <x v="4"/>
    <x v="1"/>
    <s v="NRES"/>
    <x v="0"/>
    <n v="604"/>
  </r>
  <r>
    <x v="0"/>
    <n v="2191"/>
    <s v="Spring 2019"/>
    <x v="2"/>
    <s v="EOT"/>
    <s v="ARPL"/>
    <x v="4"/>
    <x v="0"/>
    <s v="RES"/>
    <x v="1"/>
    <n v="3190"/>
  </r>
  <r>
    <x v="0"/>
    <n v="2251"/>
    <s v="Spring 2025"/>
    <x v="7"/>
    <s v="CENSUS"/>
    <s v="PAFF"/>
    <x v="1"/>
    <x v="1"/>
    <s v="RES"/>
    <x v="1"/>
    <n v="1634"/>
  </r>
  <r>
    <x v="0"/>
    <n v="2171"/>
    <s v="Spring 2017"/>
    <x v="1"/>
    <s v="EOT"/>
    <s v="EDUC"/>
    <x v="3"/>
    <x v="0"/>
    <s v="RES"/>
    <x v="1"/>
    <n v="3119"/>
  </r>
  <r>
    <x v="0"/>
    <n v="2187"/>
    <s v="Fall 2018"/>
    <x v="2"/>
    <s v="EOT"/>
    <s v="CLAS"/>
    <x v="5"/>
    <x v="1"/>
    <s v="RES"/>
    <x v="1"/>
    <n v="2840"/>
  </r>
  <r>
    <x v="0"/>
    <n v="2234"/>
    <s v="Summer 2023"/>
    <x v="0"/>
    <s v="EOT"/>
    <s v="BUSN"/>
    <x v="0"/>
    <x v="1"/>
    <s v="NRES"/>
    <x v="0"/>
    <n v="792"/>
  </r>
  <r>
    <x v="0"/>
    <n v="2227"/>
    <s v="Fall 2022"/>
    <x v="6"/>
    <s v="EOT"/>
    <s v="PAFF"/>
    <x v="1"/>
    <x v="1"/>
    <s v="NRES"/>
    <x v="0"/>
    <n v="501"/>
  </r>
  <r>
    <x v="0"/>
    <n v="2177"/>
    <s v="Fall 2017"/>
    <x v="3"/>
    <s v="EOT"/>
    <s v="ENGR"/>
    <x v="6"/>
    <x v="1"/>
    <s v="RES"/>
    <x v="1"/>
    <n v="1416"/>
  </r>
  <r>
    <x v="0"/>
    <n v="2227"/>
    <s v="Fall 2022"/>
    <x v="6"/>
    <s v="EOT"/>
    <s v="BUSN"/>
    <x v="0"/>
    <x v="0"/>
    <s v="RES"/>
    <x v="1"/>
    <n v="12868"/>
  </r>
  <r>
    <x v="0"/>
    <n v="2234"/>
    <s v="Summer 2023"/>
    <x v="0"/>
    <s v="EOT"/>
    <s v="ENGR"/>
    <x v="6"/>
    <x v="0"/>
    <s v="NRES"/>
    <x v="0"/>
    <n v="335"/>
  </r>
  <r>
    <x v="0"/>
    <n v="2201"/>
    <s v="Spring 2020"/>
    <x v="5"/>
    <s v="EOT"/>
    <s v="ARTM"/>
    <x v="2"/>
    <x v="1"/>
    <s v="NRES"/>
    <x v="0"/>
    <n v="36"/>
  </r>
  <r>
    <x v="0"/>
    <n v="2251"/>
    <s v="Spring 2025"/>
    <x v="7"/>
    <s v="CENSUS"/>
    <s v="PAFF"/>
    <x v="1"/>
    <x v="1"/>
    <s v="NRES"/>
    <x v="0"/>
    <n v="283"/>
  </r>
  <r>
    <x v="0"/>
    <n v="2251"/>
    <s v="Spring 2025"/>
    <x v="7"/>
    <s v="CENSUS"/>
    <s v="ARPL"/>
    <x v="4"/>
    <x v="1"/>
    <s v="NRES"/>
    <x v="0"/>
    <n v="267"/>
  </r>
  <r>
    <x v="0"/>
    <n v="2191"/>
    <s v="Spring 2019"/>
    <x v="2"/>
    <s v="EOT"/>
    <s v="CLAS"/>
    <x v="5"/>
    <x v="1"/>
    <s v="NRES"/>
    <x v="0"/>
    <n v="612"/>
  </r>
  <r>
    <x v="0"/>
    <n v="2234"/>
    <s v="Summer 2023"/>
    <x v="0"/>
    <s v="EOT"/>
    <s v="ARTM"/>
    <x v="2"/>
    <x v="1"/>
    <s v="RES"/>
    <x v="1"/>
    <n v="32"/>
  </r>
  <r>
    <x v="0"/>
    <n v="2214"/>
    <s v="Summer 2021"/>
    <x v="9"/>
    <s v="EOT"/>
    <s v="BUSN"/>
    <x v="0"/>
    <x v="0"/>
    <s v="NRES"/>
    <x v="0"/>
    <n v="603"/>
  </r>
  <r>
    <x v="0"/>
    <n v="2157"/>
    <s v="Fall 2015"/>
    <x v="4"/>
    <s v="EOT"/>
    <s v="ARTM"/>
    <x v="2"/>
    <x v="1"/>
    <s v="NRES"/>
    <x v="0"/>
    <n v="54"/>
  </r>
  <r>
    <x v="0"/>
    <n v="2204"/>
    <s v="Summer 2020"/>
    <x v="8"/>
    <s v="EOT"/>
    <s v="CLAS"/>
    <x v="5"/>
    <x v="0"/>
    <s v="NRES"/>
    <x v="0"/>
    <n v="2621"/>
  </r>
  <r>
    <x v="0"/>
    <n v="2197"/>
    <s v="Fall 2019"/>
    <x v="5"/>
    <s v="EOT"/>
    <s v="ARTM"/>
    <x v="2"/>
    <x v="0"/>
    <s v="NRES"/>
    <x v="0"/>
    <n v="2855"/>
  </r>
  <r>
    <x v="0"/>
    <n v="2154"/>
    <s v="Summer 2015"/>
    <x v="4"/>
    <s v="EOT"/>
    <s v="ENGR"/>
    <x v="6"/>
    <x v="1"/>
    <s v="RES"/>
    <x v="1"/>
    <n v="102"/>
  </r>
  <r>
    <x v="0"/>
    <n v="2207"/>
    <s v="Fall 2020"/>
    <x v="8"/>
    <s v="EOT"/>
    <s v="ARTM"/>
    <x v="2"/>
    <x v="0"/>
    <s v="RES"/>
    <x v="1"/>
    <n v="13282"/>
  </r>
  <r>
    <x v="0"/>
    <n v="2181"/>
    <s v="Spring 2018"/>
    <x v="3"/>
    <s v="EOT"/>
    <s v="CRSS"/>
    <x v="7"/>
    <x v="1"/>
    <s v="RES"/>
    <x v="1"/>
    <n v="53"/>
  </r>
  <r>
    <x v="0"/>
    <n v="2231"/>
    <s v="Spring 2023"/>
    <x v="6"/>
    <s v="EOT"/>
    <s v="PAFF"/>
    <x v="1"/>
    <x v="0"/>
    <s v="NRES"/>
    <x v="0"/>
    <n v="256"/>
  </r>
  <r>
    <x v="0"/>
    <n v="2167"/>
    <s v="Fall 2016"/>
    <x v="1"/>
    <s v="EOT"/>
    <s v="CRSS"/>
    <x v="7"/>
    <x v="1"/>
    <s v="RES"/>
    <x v="1"/>
    <n v="12"/>
  </r>
  <r>
    <x v="0"/>
    <n v="2181"/>
    <s v="Spring 2018"/>
    <x v="3"/>
    <s v="EOT"/>
    <s v="PAFF"/>
    <x v="1"/>
    <x v="1"/>
    <s v="RES"/>
    <x v="1"/>
    <n v="1573"/>
  </r>
  <r>
    <x v="0"/>
    <n v="2247"/>
    <s v="Fall 2024"/>
    <x v="7"/>
    <s v="EOT"/>
    <s v="ARTM"/>
    <x v="2"/>
    <x v="1"/>
    <s v="RES"/>
    <x v="1"/>
    <n v="207"/>
  </r>
  <r>
    <x v="0"/>
    <n v="2157"/>
    <s v="Fall 2015"/>
    <x v="4"/>
    <s v="EOT"/>
    <s v="ENGR"/>
    <x v="6"/>
    <x v="1"/>
    <s v="RES"/>
    <x v="1"/>
    <n v="1530"/>
  </r>
  <r>
    <x v="0"/>
    <n v="2167"/>
    <s v="Fall 2016"/>
    <x v="1"/>
    <s v="EOT"/>
    <s v="PAFF"/>
    <x v="1"/>
    <x v="0"/>
    <s v="RES"/>
    <x v="1"/>
    <n v="1690"/>
  </r>
  <r>
    <x v="0"/>
    <n v="2197"/>
    <s v="Fall 2019"/>
    <x v="5"/>
    <s v="EOT"/>
    <s v="EDUC"/>
    <x v="3"/>
    <x v="0"/>
    <s v="NRES"/>
    <x v="0"/>
    <n v="510"/>
  </r>
  <r>
    <x v="0"/>
    <n v="2204"/>
    <s v="Summer 2020"/>
    <x v="8"/>
    <s v="EOT"/>
    <s v="CRSS"/>
    <x v="7"/>
    <x v="1"/>
    <s v="RES"/>
    <x v="1"/>
    <n v="18"/>
  </r>
  <r>
    <x v="0"/>
    <n v="2217"/>
    <s v="Fall 2021"/>
    <x v="9"/>
    <s v="EOT"/>
    <s v="EDUC"/>
    <x v="3"/>
    <x v="1"/>
    <s v="RES"/>
    <x v="1"/>
    <n v="6288"/>
  </r>
  <r>
    <x v="0"/>
    <n v="2164"/>
    <s v="Summer 2016"/>
    <x v="1"/>
    <s v="EOT"/>
    <s v="BUSN"/>
    <x v="0"/>
    <x v="1"/>
    <s v="RES"/>
    <x v="1"/>
    <n v="1882"/>
  </r>
  <r>
    <x v="0"/>
    <n v="2187"/>
    <s v="Fall 2018"/>
    <x v="2"/>
    <s v="EOT"/>
    <s v="BUSN"/>
    <x v="0"/>
    <x v="0"/>
    <s v="NRES"/>
    <x v="0"/>
    <n v="1672"/>
  </r>
  <r>
    <x v="0"/>
    <n v="2227"/>
    <s v="Fall 2022"/>
    <x v="6"/>
    <s v="EOT"/>
    <s v="ENGR"/>
    <x v="6"/>
    <x v="1"/>
    <s v="RES"/>
    <x v="1"/>
    <n v="1393"/>
  </r>
  <r>
    <x v="0"/>
    <n v="2237"/>
    <s v="Fall 2023"/>
    <x v="0"/>
    <s v="EOT"/>
    <s v="ARTM"/>
    <x v="2"/>
    <x v="1"/>
    <s v="NRES"/>
    <x v="0"/>
    <n v="73"/>
  </r>
  <r>
    <x v="0"/>
    <n v="2251"/>
    <s v="Spring 2025"/>
    <x v="7"/>
    <s v="CENSUS"/>
    <s v="CRSS"/>
    <x v="7"/>
    <x v="0"/>
    <s v="RES"/>
    <x v="1"/>
    <n v="271"/>
  </r>
  <r>
    <x v="0"/>
    <n v="2167"/>
    <s v="Fall 2016"/>
    <x v="1"/>
    <s v="EOT"/>
    <s v="ARTM"/>
    <x v="2"/>
    <x v="1"/>
    <s v="RES"/>
    <x v="1"/>
    <n v="125"/>
  </r>
  <r>
    <x v="0"/>
    <n v="2241"/>
    <s v="Spring 2024"/>
    <x v="0"/>
    <s v="EOT"/>
    <s v="CLAS"/>
    <x v="5"/>
    <x v="1"/>
    <s v="RES"/>
    <x v="1"/>
    <n v="2265"/>
  </r>
  <r>
    <x v="0"/>
    <n v="2214"/>
    <s v="Summer 2021"/>
    <x v="9"/>
    <s v="EOT"/>
    <s v="PAFF"/>
    <x v="1"/>
    <x v="1"/>
    <s v="NRES"/>
    <x v="0"/>
    <n v="162"/>
  </r>
  <r>
    <x v="0"/>
    <n v="2164"/>
    <s v="Summer 2016"/>
    <x v="1"/>
    <s v="EOT"/>
    <s v="ARPL"/>
    <x v="4"/>
    <x v="0"/>
    <s v="NRES"/>
    <x v="0"/>
    <n v="60"/>
  </r>
  <r>
    <x v="0"/>
    <n v="2227"/>
    <s v="Fall 2022"/>
    <x v="6"/>
    <s v="EOT"/>
    <s v="ENGR"/>
    <x v="6"/>
    <x v="0"/>
    <s v="NRES"/>
    <x v="0"/>
    <n v="2425"/>
  </r>
  <r>
    <x v="0"/>
    <n v="2154"/>
    <s v="Summer 2015"/>
    <x v="4"/>
    <s v="EOT"/>
    <s v="EDUC"/>
    <x v="3"/>
    <x v="0"/>
    <s v="RES"/>
    <x v="1"/>
    <n v="296"/>
  </r>
  <r>
    <x v="0"/>
    <n v="2157"/>
    <s v="Fall 2015"/>
    <x v="4"/>
    <s v="EOT"/>
    <s v="CRSS"/>
    <x v="7"/>
    <x v="0"/>
    <s v="RES"/>
    <x v="1"/>
    <n v="413"/>
  </r>
  <r>
    <x v="0"/>
    <n v="2211"/>
    <s v="Spring 2021"/>
    <x v="8"/>
    <s v="EOT"/>
    <s v="ARPL"/>
    <x v="4"/>
    <x v="1"/>
    <s v="RES"/>
    <x v="1"/>
    <n v="3582"/>
  </r>
  <r>
    <x v="0"/>
    <n v="2251"/>
    <s v="Spring 2025"/>
    <x v="7"/>
    <s v="CENSUS"/>
    <s v="EDUC"/>
    <x v="3"/>
    <x v="1"/>
    <s v="RES"/>
    <x v="1"/>
    <n v="5143"/>
  </r>
  <r>
    <x v="0"/>
    <n v="2207"/>
    <s v="Fall 2020"/>
    <x v="8"/>
    <s v="EOT"/>
    <s v="ARPL"/>
    <x v="4"/>
    <x v="1"/>
    <s v="NRES"/>
    <x v="0"/>
    <n v="745"/>
  </r>
  <r>
    <x v="0"/>
    <n v="2204"/>
    <s v="Summer 2020"/>
    <x v="8"/>
    <s v="EOT"/>
    <s v="ARTM"/>
    <x v="2"/>
    <x v="1"/>
    <s v="RES"/>
    <x v="1"/>
    <n v="24"/>
  </r>
  <r>
    <x v="0"/>
    <n v="2231"/>
    <s v="Spring 2023"/>
    <x v="6"/>
    <s v="EOT"/>
    <s v="BUSN"/>
    <x v="0"/>
    <x v="1"/>
    <s v="NRES"/>
    <x v="0"/>
    <n v="3065"/>
  </r>
  <r>
    <x v="0"/>
    <n v="2251"/>
    <s v="Spring 2025"/>
    <x v="7"/>
    <s v="CENSUS"/>
    <s v="EDUC"/>
    <x v="3"/>
    <x v="0"/>
    <s v="NRES"/>
    <x v="0"/>
    <n v="565"/>
  </r>
  <r>
    <x v="0"/>
    <n v="2167"/>
    <s v="Fall 2016"/>
    <x v="1"/>
    <s v="EOT"/>
    <s v="CRSS"/>
    <x v="7"/>
    <x v="0"/>
    <s v="RES"/>
    <x v="1"/>
    <n v="560"/>
  </r>
  <r>
    <x v="0"/>
    <n v="2221"/>
    <s v="Spring 2022"/>
    <x v="9"/>
    <s v="EOT"/>
    <s v="ARTM"/>
    <x v="2"/>
    <x v="1"/>
    <s v="RES"/>
    <x v="1"/>
    <n v="204"/>
  </r>
  <r>
    <x v="0"/>
    <n v="2207"/>
    <s v="Fall 2020"/>
    <x v="8"/>
    <s v="EOT"/>
    <s v="PAFF"/>
    <x v="1"/>
    <x v="1"/>
    <s v="RES"/>
    <x v="1"/>
    <n v="2119"/>
  </r>
  <r>
    <x v="0"/>
    <n v="2251"/>
    <s v="Spring 2025"/>
    <x v="7"/>
    <s v="CENSUS"/>
    <s v="BUSN"/>
    <x v="0"/>
    <x v="0"/>
    <s v="RES"/>
    <x v="1"/>
    <n v="14288"/>
  </r>
  <r>
    <x v="0"/>
    <n v="2184"/>
    <s v="Summer 2018"/>
    <x v="2"/>
    <s v="EOT"/>
    <s v="PAFF"/>
    <x v="1"/>
    <x v="0"/>
    <s v="RES"/>
    <x v="1"/>
    <n v="559"/>
  </r>
  <r>
    <x v="0"/>
    <n v="2181"/>
    <s v="Spring 2018"/>
    <x v="3"/>
    <s v="EOT"/>
    <s v="ENGR"/>
    <x v="6"/>
    <x v="1"/>
    <s v="NRES"/>
    <x v="0"/>
    <n v="1119"/>
  </r>
  <r>
    <x v="0"/>
    <n v="2237"/>
    <s v="Fall 2023"/>
    <x v="0"/>
    <s v="EOT"/>
    <s v="ARPL"/>
    <x v="4"/>
    <x v="1"/>
    <s v="RES"/>
    <x v="1"/>
    <n v="2758"/>
  </r>
  <r>
    <x v="0"/>
    <n v="2201"/>
    <s v="Spring 2020"/>
    <x v="5"/>
    <s v="EOT"/>
    <s v="ARPL"/>
    <x v="4"/>
    <x v="1"/>
    <s v="NRES"/>
    <x v="0"/>
    <n v="529"/>
  </r>
  <r>
    <x v="0"/>
    <n v="2181"/>
    <s v="Spring 2018"/>
    <x v="3"/>
    <s v="EOT"/>
    <s v="PAFF"/>
    <x v="1"/>
    <x v="0"/>
    <s v="RES"/>
    <x v="1"/>
    <n v="2270"/>
  </r>
  <r>
    <x v="0"/>
    <n v="2251"/>
    <s v="Spring 2025"/>
    <x v="7"/>
    <s v="CENSUS"/>
    <s v="ARTM"/>
    <x v="2"/>
    <x v="0"/>
    <s v="RES"/>
    <x v="1"/>
    <n v="11110"/>
  </r>
  <r>
    <x v="0"/>
    <n v="2207"/>
    <s v="Fall 2020"/>
    <x v="8"/>
    <s v="EOT"/>
    <s v="ARTM"/>
    <x v="2"/>
    <x v="1"/>
    <s v="RES"/>
    <x v="1"/>
    <n v="141"/>
  </r>
  <r>
    <x v="0"/>
    <n v="2181"/>
    <s v="Spring 2018"/>
    <x v="3"/>
    <s v="EOT"/>
    <s v="ARTM"/>
    <x v="2"/>
    <x v="1"/>
    <s v="RES"/>
    <x v="1"/>
    <n v="125"/>
  </r>
  <r>
    <x v="0"/>
    <n v="2237"/>
    <s v="Fall 2023"/>
    <x v="0"/>
    <s v="EOT"/>
    <s v="ARTM"/>
    <x v="2"/>
    <x v="1"/>
    <s v="RES"/>
    <x v="1"/>
    <n v="197"/>
  </r>
  <r>
    <x v="0"/>
    <n v="2167"/>
    <s v="Fall 2016"/>
    <x v="1"/>
    <s v="EOT"/>
    <s v="EDUC"/>
    <x v="3"/>
    <x v="1"/>
    <s v="RES"/>
    <x v="1"/>
    <n v="6204"/>
  </r>
  <r>
    <x v="0"/>
    <n v="2204"/>
    <s v="Summer 2020"/>
    <x v="8"/>
    <s v="EOT"/>
    <s v="ENGR"/>
    <x v="6"/>
    <x v="0"/>
    <s v="NRES"/>
    <x v="0"/>
    <n v="393"/>
  </r>
  <r>
    <x v="0"/>
    <n v="2167"/>
    <s v="Fall 2016"/>
    <x v="1"/>
    <s v="EOT"/>
    <s v="ARPL"/>
    <x v="4"/>
    <x v="1"/>
    <s v="RES"/>
    <x v="1"/>
    <n v="3831"/>
  </r>
  <r>
    <x v="0"/>
    <n v="2157"/>
    <s v="Fall 2015"/>
    <x v="4"/>
    <s v="EOT"/>
    <s v="CRSS"/>
    <x v="7"/>
    <x v="0"/>
    <s v="NRES"/>
    <x v="0"/>
    <n v="70"/>
  </r>
  <r>
    <x v="0"/>
    <n v="2207"/>
    <s v="Fall 2020"/>
    <x v="8"/>
    <s v="EOT"/>
    <s v="ARPL"/>
    <x v="4"/>
    <x v="0"/>
    <s v="NRES"/>
    <x v="0"/>
    <n v="699"/>
  </r>
  <r>
    <x v="0"/>
    <n v="2197"/>
    <s v="Fall 2019"/>
    <x v="5"/>
    <s v="EOT"/>
    <s v="ARTM"/>
    <x v="2"/>
    <x v="1"/>
    <s v="NRES"/>
    <x v="0"/>
    <n v="76"/>
  </r>
  <r>
    <x v="0"/>
    <n v="2201"/>
    <s v="Spring 2020"/>
    <x v="5"/>
    <s v="EOT"/>
    <s v="BUSN"/>
    <x v="0"/>
    <x v="0"/>
    <s v="NRES"/>
    <x v="0"/>
    <n v="1676"/>
  </r>
  <r>
    <x v="0"/>
    <n v="2207"/>
    <s v="Fall 2020"/>
    <x v="8"/>
    <s v="EOT"/>
    <s v="ENGR"/>
    <x v="6"/>
    <x v="1"/>
    <s v="RES"/>
    <x v="1"/>
    <n v="1679.5"/>
  </r>
  <r>
    <x v="0"/>
    <n v="2211"/>
    <s v="Spring 2021"/>
    <x v="8"/>
    <s v="EOT"/>
    <s v="PAFF"/>
    <x v="1"/>
    <x v="0"/>
    <s v="NRES"/>
    <x v="0"/>
    <n v="290"/>
  </r>
  <r>
    <x v="0"/>
    <n v="2214"/>
    <s v="Summer 2021"/>
    <x v="9"/>
    <s v="EOT"/>
    <s v="ARPL"/>
    <x v="4"/>
    <x v="0"/>
    <s v="RES"/>
    <x v="1"/>
    <n v="306"/>
  </r>
  <r>
    <x v="0"/>
    <n v="2237"/>
    <s v="Fall 2023"/>
    <x v="0"/>
    <s v="EOT"/>
    <s v="EDUC"/>
    <x v="3"/>
    <x v="1"/>
    <s v="NRES"/>
    <x v="0"/>
    <n v="752"/>
  </r>
  <r>
    <x v="0"/>
    <n v="2157"/>
    <s v="Fall 2015"/>
    <x v="4"/>
    <s v="EOT"/>
    <s v="ARTM"/>
    <x v="2"/>
    <x v="0"/>
    <s v="NRES"/>
    <x v="0"/>
    <n v="1854"/>
  </r>
  <r>
    <x v="0"/>
    <n v="2217"/>
    <s v="Fall 2021"/>
    <x v="9"/>
    <s v="EOT"/>
    <s v="ARTM"/>
    <x v="2"/>
    <x v="0"/>
    <s v="NRES"/>
    <x v="0"/>
    <n v="2736"/>
  </r>
  <r>
    <x v="0"/>
    <n v="2221"/>
    <s v="Spring 2022"/>
    <x v="9"/>
    <s v="EOT"/>
    <s v="ENGR"/>
    <x v="6"/>
    <x v="1"/>
    <s v="NRES"/>
    <x v="0"/>
    <n v="1458"/>
  </r>
  <r>
    <x v="0"/>
    <n v="2171"/>
    <s v="Spring 2017"/>
    <x v="1"/>
    <s v="EOT"/>
    <s v="CRSS"/>
    <x v="7"/>
    <x v="0"/>
    <s v="NRES"/>
    <x v="0"/>
    <n v="92"/>
  </r>
  <r>
    <x v="0"/>
    <n v="2234"/>
    <s v="Summer 2023"/>
    <x v="0"/>
    <s v="EOT"/>
    <s v="BUSN"/>
    <x v="0"/>
    <x v="1"/>
    <s v="RES"/>
    <x v="1"/>
    <n v="2106"/>
  </r>
  <r>
    <x v="0"/>
    <n v="2237"/>
    <s v="Fall 2023"/>
    <x v="0"/>
    <s v="EOT"/>
    <s v="ENGR"/>
    <x v="6"/>
    <x v="0"/>
    <s v="CEES"/>
    <x v="0"/>
    <n v="3"/>
  </r>
  <r>
    <x v="0"/>
    <n v="2204"/>
    <s v="Summer 2020"/>
    <x v="8"/>
    <s v="EOT"/>
    <s v="PAFF"/>
    <x v="1"/>
    <x v="0"/>
    <s v="RES"/>
    <x v="1"/>
    <n v="608"/>
  </r>
  <r>
    <x v="0"/>
    <n v="2177"/>
    <s v="Fall 2017"/>
    <x v="3"/>
    <s v="EOT"/>
    <s v="PAFF"/>
    <x v="1"/>
    <x v="0"/>
    <s v="NRES"/>
    <x v="0"/>
    <n v="347"/>
  </r>
  <r>
    <x v="0"/>
    <n v="2214"/>
    <s v="Summer 2021"/>
    <x v="9"/>
    <s v="EOT"/>
    <s v="ARPL"/>
    <x v="4"/>
    <x v="0"/>
    <s v="NRES"/>
    <x v="0"/>
    <n v="21"/>
  </r>
  <r>
    <x v="0"/>
    <n v="2234"/>
    <s v="Summer 2023"/>
    <x v="0"/>
    <s v="EOT"/>
    <s v="ARPL"/>
    <x v="4"/>
    <x v="1"/>
    <s v="RES"/>
    <x v="1"/>
    <n v="243"/>
  </r>
  <r>
    <x v="0"/>
    <n v="2191"/>
    <s v="Spring 2019"/>
    <x v="2"/>
    <s v="EOT"/>
    <s v="BUSN"/>
    <x v="0"/>
    <x v="0"/>
    <s v="RES"/>
    <x v="1"/>
    <n v="11445"/>
  </r>
  <r>
    <x v="0"/>
    <n v="2194"/>
    <s v="Summer 2019"/>
    <x v="5"/>
    <s v="EOT"/>
    <s v="ARPL"/>
    <x v="4"/>
    <x v="0"/>
    <s v="RES"/>
    <x v="1"/>
    <n v="174"/>
  </r>
  <r>
    <x v="0"/>
    <n v="2231"/>
    <s v="Spring 2023"/>
    <x v="6"/>
    <s v="EOT"/>
    <s v="ARPL"/>
    <x v="4"/>
    <x v="0"/>
    <s v="RES"/>
    <x v="1"/>
    <n v="3147"/>
  </r>
  <r>
    <x v="0"/>
    <n v="2177"/>
    <s v="Fall 2017"/>
    <x v="3"/>
    <s v="EOT"/>
    <s v="BUSN"/>
    <x v="0"/>
    <x v="0"/>
    <s v="NRES"/>
    <x v="0"/>
    <n v="1811"/>
  </r>
  <r>
    <x v="0"/>
    <n v="2217"/>
    <s v="Fall 2021"/>
    <x v="9"/>
    <s v="EOT"/>
    <s v="ENGR"/>
    <x v="6"/>
    <x v="0"/>
    <s v="NRES"/>
    <x v="0"/>
    <n v="2427"/>
  </r>
  <r>
    <x v="0"/>
    <n v="2231"/>
    <s v="Spring 2023"/>
    <x v="6"/>
    <s v="EOT"/>
    <s v="PAFF"/>
    <x v="1"/>
    <x v="0"/>
    <s v="RES"/>
    <x v="1"/>
    <n v="2230"/>
  </r>
  <r>
    <x v="0"/>
    <n v="2167"/>
    <s v="Fall 2016"/>
    <x v="1"/>
    <s v="EOT"/>
    <s v="ARPL"/>
    <x v="4"/>
    <x v="0"/>
    <s v="RES"/>
    <x v="1"/>
    <n v="2375"/>
  </r>
  <r>
    <x v="0"/>
    <n v="2191"/>
    <s v="Spring 2019"/>
    <x v="2"/>
    <s v="EOT"/>
    <s v="ARTM"/>
    <x v="2"/>
    <x v="0"/>
    <s v="NRES"/>
    <x v="0"/>
    <n v="2733"/>
  </r>
  <r>
    <x v="0"/>
    <n v="2177"/>
    <s v="Fall 2017"/>
    <x v="3"/>
    <s v="EOT"/>
    <s v="PAFF"/>
    <x v="1"/>
    <x v="1"/>
    <s v="NRES"/>
    <x v="0"/>
    <n v="590"/>
  </r>
  <r>
    <x v="0"/>
    <n v="2164"/>
    <s v="Summer 2016"/>
    <x v="1"/>
    <s v="EOT"/>
    <s v="CLAS"/>
    <x v="5"/>
    <x v="1"/>
    <s v="RES"/>
    <x v="1"/>
    <n v="479"/>
  </r>
  <r>
    <x v="0"/>
    <n v="2164"/>
    <s v="Summer 2016"/>
    <x v="1"/>
    <s v="EOT"/>
    <s v="EDUC"/>
    <x v="3"/>
    <x v="0"/>
    <s v="NRES"/>
    <x v="0"/>
    <n v="30"/>
  </r>
  <r>
    <x v="0"/>
    <n v="2231"/>
    <s v="Spring 2023"/>
    <x v="6"/>
    <s v="EOT"/>
    <s v="EDUC"/>
    <x v="3"/>
    <x v="0"/>
    <s v="CEES"/>
    <x v="0"/>
    <n v="4"/>
  </r>
  <r>
    <x v="0"/>
    <n v="2221"/>
    <s v="Spring 2022"/>
    <x v="9"/>
    <s v="EOT"/>
    <s v="EDUC"/>
    <x v="3"/>
    <x v="1"/>
    <s v="RES"/>
    <x v="1"/>
    <n v="6097"/>
  </r>
  <r>
    <x v="0"/>
    <n v="2247"/>
    <s v="Fall 2024"/>
    <x v="7"/>
    <s v="EOT"/>
    <s v="PAFF"/>
    <x v="1"/>
    <x v="0"/>
    <s v="RES"/>
    <x v="1"/>
    <n v="2296"/>
  </r>
  <r>
    <x v="0"/>
    <n v="2207"/>
    <s v="Fall 2020"/>
    <x v="8"/>
    <s v="EOT"/>
    <s v="CLAS"/>
    <x v="5"/>
    <x v="0"/>
    <s v="RES"/>
    <x v="1"/>
    <n v="63438"/>
  </r>
  <r>
    <x v="0"/>
    <n v="2221"/>
    <s v="Spring 2022"/>
    <x v="9"/>
    <s v="EOT"/>
    <s v="ENGR"/>
    <x v="6"/>
    <x v="0"/>
    <s v="RES"/>
    <x v="1"/>
    <n v="10241"/>
  </r>
  <r>
    <x v="0"/>
    <n v="2211"/>
    <s v="Spring 2021"/>
    <x v="8"/>
    <s v="EOT"/>
    <s v="ENGR"/>
    <x v="6"/>
    <x v="0"/>
    <s v="RES"/>
    <x v="1"/>
    <n v="10316"/>
  </r>
  <r>
    <x v="0"/>
    <n v="2234"/>
    <s v="Summer 2023"/>
    <x v="0"/>
    <s v="EOT"/>
    <s v="CLAS"/>
    <x v="5"/>
    <x v="0"/>
    <s v="NRES"/>
    <x v="0"/>
    <n v="1823"/>
  </r>
  <r>
    <x v="0"/>
    <n v="2201"/>
    <s v="Spring 2020"/>
    <x v="5"/>
    <s v="EOT"/>
    <s v="EDUC"/>
    <x v="3"/>
    <x v="0"/>
    <s v="RES"/>
    <x v="1"/>
    <n v="4205"/>
  </r>
  <r>
    <x v="0"/>
    <n v="2161"/>
    <s v="Spring 2016"/>
    <x v="4"/>
    <s v="EOT"/>
    <s v="ARTM"/>
    <x v="2"/>
    <x v="1"/>
    <s v="RES"/>
    <x v="1"/>
    <n v="126"/>
  </r>
  <r>
    <x v="0"/>
    <n v="2184"/>
    <s v="Summer 2018"/>
    <x v="2"/>
    <s v="EOT"/>
    <s v="PAFF"/>
    <x v="1"/>
    <x v="1"/>
    <s v="NRES"/>
    <x v="0"/>
    <n v="181"/>
  </r>
  <r>
    <x v="0"/>
    <n v="2181"/>
    <s v="Spring 2018"/>
    <x v="3"/>
    <s v="EOT"/>
    <s v="BUSN"/>
    <x v="0"/>
    <x v="0"/>
    <s v="RES"/>
    <x v="1"/>
    <n v="11821"/>
  </r>
  <r>
    <x v="0"/>
    <n v="2194"/>
    <s v="Summer 2019"/>
    <x v="5"/>
    <s v="EOT"/>
    <s v="EDUC"/>
    <x v="3"/>
    <x v="1"/>
    <s v="RES"/>
    <x v="1"/>
    <n v="3831"/>
  </r>
  <r>
    <x v="0"/>
    <n v="2211"/>
    <s v="Spring 2021"/>
    <x v="8"/>
    <s v="EOT"/>
    <s v="BUSN"/>
    <x v="0"/>
    <x v="0"/>
    <s v="RES"/>
    <x v="1"/>
    <n v="12299"/>
  </r>
  <r>
    <x v="0"/>
    <n v="2221"/>
    <s v="Spring 2022"/>
    <x v="9"/>
    <s v="EOT"/>
    <s v="PAFF"/>
    <x v="1"/>
    <x v="0"/>
    <s v="NRES"/>
    <x v="0"/>
    <n v="308"/>
  </r>
  <r>
    <x v="0"/>
    <n v="2244"/>
    <s v="Summer 2024"/>
    <x v="7"/>
    <s v="EOT"/>
    <s v="ARPL"/>
    <x v="4"/>
    <x v="1"/>
    <s v="NRES"/>
    <x v="0"/>
    <n v="22"/>
  </r>
  <r>
    <x v="0"/>
    <n v="2221"/>
    <s v="Spring 2022"/>
    <x v="9"/>
    <s v="EOT"/>
    <s v="BUSN"/>
    <x v="0"/>
    <x v="0"/>
    <s v="RES"/>
    <x v="1"/>
    <n v="12526"/>
  </r>
  <r>
    <x v="0"/>
    <n v="2201"/>
    <s v="Spring 2020"/>
    <x v="5"/>
    <s v="EOT"/>
    <s v="ENGR"/>
    <x v="6"/>
    <x v="1"/>
    <s v="NRES"/>
    <x v="0"/>
    <n v="1134"/>
  </r>
  <r>
    <x v="0"/>
    <n v="2157"/>
    <s v="Fall 2015"/>
    <x v="4"/>
    <s v="EOT"/>
    <s v="CLAS"/>
    <x v="5"/>
    <x v="1"/>
    <s v="NRES"/>
    <x v="0"/>
    <n v="715"/>
  </r>
  <r>
    <x v="0"/>
    <n v="2161"/>
    <s v="Spring 2016"/>
    <x v="4"/>
    <s v="EOT"/>
    <s v="BUSN"/>
    <x v="0"/>
    <x v="1"/>
    <s v="RES"/>
    <x v="1"/>
    <n v="5265"/>
  </r>
  <r>
    <x v="0"/>
    <n v="2227"/>
    <s v="Fall 2022"/>
    <x v="6"/>
    <s v="EOT"/>
    <s v="BUSN"/>
    <x v="0"/>
    <x v="1"/>
    <s v="NRES"/>
    <x v="0"/>
    <n v="3092"/>
  </r>
  <r>
    <x v="0"/>
    <n v="2201"/>
    <s v="Spring 2020"/>
    <x v="5"/>
    <s v="EOT"/>
    <s v="BUSN"/>
    <x v="0"/>
    <x v="1"/>
    <s v="RES"/>
    <x v="1"/>
    <n v="4972"/>
  </r>
  <r>
    <x v="0"/>
    <n v="2244"/>
    <s v="Summer 2024"/>
    <x v="7"/>
    <s v="EOT"/>
    <s v="ENGR"/>
    <x v="6"/>
    <x v="1"/>
    <s v="NRES"/>
    <x v="0"/>
    <n v="70"/>
  </r>
  <r>
    <x v="0"/>
    <n v="2161"/>
    <s v="Spring 2016"/>
    <x v="4"/>
    <s v="EOT"/>
    <s v="CRSS"/>
    <x v="7"/>
    <x v="1"/>
    <s v="NRES"/>
    <x v="0"/>
    <n v="4"/>
  </r>
  <r>
    <x v="0"/>
    <n v="2204"/>
    <s v="Summer 2020"/>
    <x v="8"/>
    <s v="EOT"/>
    <s v="CRSS"/>
    <x v="7"/>
    <x v="0"/>
    <s v="NRES"/>
    <x v="0"/>
    <n v="21"/>
  </r>
  <r>
    <x v="0"/>
    <n v="2201"/>
    <s v="Spring 2020"/>
    <x v="5"/>
    <s v="EOT"/>
    <s v="ARTM"/>
    <x v="2"/>
    <x v="1"/>
    <s v="RES"/>
    <x v="1"/>
    <n v="76"/>
  </r>
  <r>
    <x v="0"/>
    <n v="2241"/>
    <s v="Spring 2024"/>
    <x v="0"/>
    <s v="EOT"/>
    <s v="ARPL"/>
    <x v="4"/>
    <x v="1"/>
    <s v="NRES"/>
    <x v="0"/>
    <n v="405"/>
  </r>
  <r>
    <x v="0"/>
    <n v="2221"/>
    <s v="Spring 2022"/>
    <x v="9"/>
    <s v="EOT"/>
    <s v="CLAS"/>
    <x v="5"/>
    <x v="1"/>
    <s v="NRES"/>
    <x v="0"/>
    <n v="544"/>
  </r>
  <r>
    <x v="0"/>
    <n v="2164"/>
    <s v="Summer 2016"/>
    <x v="1"/>
    <s v="EOT"/>
    <s v="EDUC"/>
    <x v="3"/>
    <x v="0"/>
    <s v="RES"/>
    <x v="1"/>
    <n v="351"/>
  </r>
  <r>
    <x v="0"/>
    <n v="2211"/>
    <s v="Spring 2021"/>
    <x v="8"/>
    <s v="EOT"/>
    <s v="EDUC"/>
    <x v="3"/>
    <x v="0"/>
    <s v="NRES"/>
    <x v="0"/>
    <n v="398"/>
  </r>
  <r>
    <x v="0"/>
    <n v="2171"/>
    <s v="Spring 2017"/>
    <x v="1"/>
    <s v="EOT"/>
    <s v="CLAS"/>
    <x v="5"/>
    <x v="1"/>
    <s v="RES"/>
    <x v="1"/>
    <n v="2782"/>
  </r>
  <r>
    <x v="0"/>
    <n v="2241"/>
    <s v="Spring 2024"/>
    <x v="0"/>
    <s v="EOT"/>
    <s v="ARTM"/>
    <x v="2"/>
    <x v="0"/>
    <s v="RES"/>
    <x v="1"/>
    <n v="11845"/>
  </r>
  <r>
    <x v="0"/>
    <n v="2164"/>
    <s v="Summer 2016"/>
    <x v="1"/>
    <s v="EOT"/>
    <s v="ENGR"/>
    <x v="6"/>
    <x v="1"/>
    <s v="RES"/>
    <x v="1"/>
    <n v="133"/>
  </r>
  <r>
    <x v="0"/>
    <n v="2177"/>
    <s v="Fall 2017"/>
    <x v="3"/>
    <s v="EOT"/>
    <s v="CRSS"/>
    <x v="7"/>
    <x v="0"/>
    <s v="NRES"/>
    <x v="0"/>
    <n v="101"/>
  </r>
  <r>
    <x v="0"/>
    <n v="2161"/>
    <s v="Spring 2016"/>
    <x v="4"/>
    <s v="EOT"/>
    <s v="EDUC"/>
    <x v="3"/>
    <x v="1"/>
    <s v="NRES"/>
    <x v="0"/>
    <n v="683"/>
  </r>
  <r>
    <x v="0"/>
    <n v="2247"/>
    <s v="Fall 2024"/>
    <x v="7"/>
    <s v="EOT"/>
    <s v="ENGR"/>
    <x v="6"/>
    <x v="1"/>
    <s v="NRES"/>
    <x v="0"/>
    <n v="1240.5"/>
  </r>
  <r>
    <x v="0"/>
    <n v="2191"/>
    <s v="Spring 2019"/>
    <x v="2"/>
    <s v="EOT"/>
    <s v="EDUC"/>
    <x v="3"/>
    <x v="0"/>
    <s v="NRES"/>
    <x v="0"/>
    <n v="475"/>
  </r>
  <r>
    <x v="0"/>
    <n v="2231"/>
    <s v="Spring 2023"/>
    <x v="6"/>
    <s v="EOT"/>
    <s v="ENGR"/>
    <x v="6"/>
    <x v="0"/>
    <s v="NRES"/>
    <x v="0"/>
    <n v="2310"/>
  </r>
  <r>
    <x v="0"/>
    <n v="2157"/>
    <s v="Fall 2015"/>
    <x v="4"/>
    <s v="EOT"/>
    <s v="ARTM"/>
    <x v="2"/>
    <x v="1"/>
    <s v="RES"/>
    <x v="1"/>
    <n v="140"/>
  </r>
  <r>
    <x v="0"/>
    <n v="2201"/>
    <s v="Spring 2020"/>
    <x v="5"/>
    <s v="EOT"/>
    <s v="ARTM"/>
    <x v="2"/>
    <x v="0"/>
    <s v="RES"/>
    <x v="1"/>
    <n v="12462"/>
  </r>
  <r>
    <x v="0"/>
    <n v="2194"/>
    <s v="Summer 2019"/>
    <x v="5"/>
    <s v="EOT"/>
    <s v="PAFF"/>
    <x v="1"/>
    <x v="0"/>
    <s v="RES"/>
    <x v="1"/>
    <n v="526"/>
  </r>
  <r>
    <x v="0"/>
    <n v="2171"/>
    <s v="Spring 2017"/>
    <x v="1"/>
    <s v="EOT"/>
    <s v="ENGR"/>
    <x v="6"/>
    <x v="1"/>
    <s v="NRES"/>
    <x v="0"/>
    <n v="1120"/>
  </r>
  <r>
    <x v="0"/>
    <n v="2221"/>
    <s v="Spring 2022"/>
    <x v="9"/>
    <s v="EOT"/>
    <s v="ARTM"/>
    <x v="2"/>
    <x v="0"/>
    <s v="NRES"/>
    <x v="0"/>
    <n v="2523"/>
  </r>
  <r>
    <x v="0"/>
    <n v="2224"/>
    <s v="Summer 2022"/>
    <x v="6"/>
    <s v="EOT"/>
    <s v="CLAS"/>
    <x v="5"/>
    <x v="0"/>
    <s v="RES"/>
    <x v="1"/>
    <n v="11475"/>
  </r>
  <r>
    <x v="0"/>
    <n v="2247"/>
    <s v="Fall 2024"/>
    <x v="7"/>
    <s v="EOT"/>
    <s v="ARTM"/>
    <x v="2"/>
    <x v="0"/>
    <s v="NRES"/>
    <x v="0"/>
    <n v="2753"/>
  </r>
  <r>
    <x v="0"/>
    <n v="2217"/>
    <s v="Fall 2021"/>
    <x v="9"/>
    <s v="EOT"/>
    <s v="PAFF"/>
    <x v="1"/>
    <x v="1"/>
    <s v="RES"/>
    <x v="1"/>
    <n v="2075"/>
  </r>
  <r>
    <x v="0"/>
    <n v="2244"/>
    <s v="Summer 2024"/>
    <x v="7"/>
    <s v="EOT"/>
    <s v="PAFF"/>
    <x v="1"/>
    <x v="0"/>
    <s v="NRES"/>
    <x v="0"/>
    <n v="33"/>
  </r>
  <r>
    <x v="0"/>
    <n v="2214"/>
    <s v="Summer 2021"/>
    <x v="9"/>
    <s v="EOT"/>
    <s v="EDUC"/>
    <x v="3"/>
    <x v="1"/>
    <s v="NULL"/>
    <x v="0"/>
    <n v="7"/>
  </r>
  <r>
    <x v="0"/>
    <n v="2191"/>
    <s v="Spring 2019"/>
    <x v="2"/>
    <s v="EOT"/>
    <s v="BUSN"/>
    <x v="0"/>
    <x v="1"/>
    <s v="NRES"/>
    <x v="0"/>
    <n v="1316"/>
  </r>
  <r>
    <x v="0"/>
    <n v="2187"/>
    <s v="Fall 2018"/>
    <x v="2"/>
    <s v="EOT"/>
    <s v="CLAS"/>
    <x v="5"/>
    <x v="0"/>
    <s v="RES"/>
    <x v="1"/>
    <n v="69745"/>
  </r>
  <r>
    <x v="0"/>
    <n v="2224"/>
    <s v="Summer 2022"/>
    <x v="6"/>
    <s v="EOT"/>
    <s v="CRSS"/>
    <x v="7"/>
    <x v="0"/>
    <s v="NRES"/>
    <x v="0"/>
    <n v="7"/>
  </r>
  <r>
    <x v="0"/>
    <n v="2214"/>
    <s v="Summer 2021"/>
    <x v="9"/>
    <s v="EOT"/>
    <s v="ENGR"/>
    <x v="6"/>
    <x v="0"/>
    <s v="NRES"/>
    <x v="0"/>
    <n v="391"/>
  </r>
  <r>
    <x v="0"/>
    <n v="2194"/>
    <s v="Summer 2019"/>
    <x v="5"/>
    <s v="EOT"/>
    <s v="PAFF"/>
    <x v="1"/>
    <x v="1"/>
    <s v="NRES"/>
    <x v="0"/>
    <n v="137"/>
  </r>
  <r>
    <x v="0"/>
    <n v="2251"/>
    <s v="Spring 2025"/>
    <x v="7"/>
    <s v="CENSUS"/>
    <s v="ARTM"/>
    <x v="2"/>
    <x v="0"/>
    <s v="NRES"/>
    <x v="0"/>
    <n v="2337"/>
  </r>
  <r>
    <x v="0"/>
    <n v="2171"/>
    <s v="Spring 2017"/>
    <x v="1"/>
    <s v="EOT"/>
    <s v="ARPL"/>
    <x v="4"/>
    <x v="0"/>
    <s v="RES"/>
    <x v="1"/>
    <n v="2445"/>
  </r>
  <r>
    <x v="0"/>
    <n v="2224"/>
    <s v="Summer 2022"/>
    <x v="6"/>
    <s v="EOT"/>
    <s v="ENGR"/>
    <x v="6"/>
    <x v="0"/>
    <s v="RES"/>
    <x v="1"/>
    <n v="820"/>
  </r>
  <r>
    <x v="0"/>
    <n v="2211"/>
    <s v="Spring 2021"/>
    <x v="8"/>
    <s v="EOT"/>
    <s v="BUSN"/>
    <x v="0"/>
    <x v="1"/>
    <s v="NRES"/>
    <x v="0"/>
    <n v="1431.5"/>
  </r>
  <r>
    <x v="0"/>
    <n v="2244"/>
    <s v="Summer 2024"/>
    <x v="7"/>
    <s v="EOT"/>
    <s v="CLAS"/>
    <x v="5"/>
    <x v="0"/>
    <s v="NRES"/>
    <x v="0"/>
    <n v="2095"/>
  </r>
  <r>
    <x v="0"/>
    <n v="2201"/>
    <s v="Spring 2020"/>
    <x v="5"/>
    <s v="EOT"/>
    <s v="CLAS"/>
    <x v="5"/>
    <x v="0"/>
    <s v="RES"/>
    <x v="1"/>
    <n v="60286"/>
  </r>
  <r>
    <x v="0"/>
    <n v="2171"/>
    <s v="Spring 2017"/>
    <x v="1"/>
    <s v="EOT"/>
    <s v="ARTM"/>
    <x v="2"/>
    <x v="1"/>
    <s v="RES"/>
    <x v="1"/>
    <n v="126"/>
  </r>
  <r>
    <x v="0"/>
    <n v="2194"/>
    <s v="Summer 2019"/>
    <x v="5"/>
    <s v="EOT"/>
    <s v="PAFF"/>
    <x v="1"/>
    <x v="1"/>
    <s v="RES"/>
    <x v="1"/>
    <n v="696"/>
  </r>
  <r>
    <x v="0"/>
    <n v="2231"/>
    <s v="Spring 2023"/>
    <x v="6"/>
    <s v="EOT"/>
    <s v="ARTM"/>
    <x v="2"/>
    <x v="0"/>
    <s v="RES"/>
    <x v="1"/>
    <n v="11204"/>
  </r>
  <r>
    <x v="0"/>
    <n v="2251"/>
    <s v="Spring 2025"/>
    <x v="7"/>
    <s v="CENSUS"/>
    <s v="EDUC"/>
    <x v="3"/>
    <x v="1"/>
    <s v="NRES"/>
    <x v="0"/>
    <n v="863"/>
  </r>
  <r>
    <x v="0"/>
    <n v="2194"/>
    <s v="Summer 2019"/>
    <x v="5"/>
    <s v="EOT"/>
    <s v="ENGR"/>
    <x v="6"/>
    <x v="1"/>
    <s v="RES"/>
    <x v="1"/>
    <n v="184"/>
  </r>
  <r>
    <x v="0"/>
    <n v="2181"/>
    <s v="Spring 2018"/>
    <x v="3"/>
    <s v="EOT"/>
    <s v="EDUC"/>
    <x v="3"/>
    <x v="0"/>
    <s v="RES"/>
    <x v="1"/>
    <n v="3670"/>
  </r>
  <r>
    <x v="0"/>
    <n v="2214"/>
    <s v="Summer 2021"/>
    <x v="9"/>
    <s v="EOT"/>
    <s v="PAFF"/>
    <x v="1"/>
    <x v="0"/>
    <s v="RES"/>
    <x v="1"/>
    <n v="549"/>
  </r>
  <r>
    <x v="0"/>
    <n v="2184"/>
    <s v="Summer 2018"/>
    <x v="2"/>
    <s v="EOT"/>
    <s v="CLAS"/>
    <x v="5"/>
    <x v="0"/>
    <s v="RES"/>
    <x v="1"/>
    <n v="13401"/>
  </r>
  <r>
    <x v="0"/>
    <n v="2194"/>
    <s v="Summer 2019"/>
    <x v="5"/>
    <s v="EOT"/>
    <s v="ARTM"/>
    <x v="2"/>
    <x v="1"/>
    <s v="NRES"/>
    <x v="0"/>
    <n v="34"/>
  </r>
  <r>
    <x v="0"/>
    <n v="2251"/>
    <s v="Spring 2025"/>
    <x v="7"/>
    <s v="CENSUS"/>
    <s v="BUSN"/>
    <x v="0"/>
    <x v="1"/>
    <s v="RES"/>
    <x v="1"/>
    <n v="6698"/>
  </r>
  <r>
    <x v="0"/>
    <n v="2174"/>
    <s v="Summer 2017"/>
    <x v="3"/>
    <s v="EOT"/>
    <s v="CLAS"/>
    <x v="5"/>
    <x v="0"/>
    <s v="NRES"/>
    <x v="0"/>
    <n v="2187"/>
  </r>
  <r>
    <x v="0"/>
    <n v="2164"/>
    <s v="Summer 2016"/>
    <x v="1"/>
    <s v="EOT"/>
    <s v="ENGR"/>
    <x v="6"/>
    <x v="0"/>
    <s v="RES"/>
    <x v="1"/>
    <n v="808"/>
  </r>
  <r>
    <x v="0"/>
    <n v="2241"/>
    <s v="Spring 2024"/>
    <x v="0"/>
    <s v="EOT"/>
    <s v="EDUC"/>
    <x v="3"/>
    <x v="1"/>
    <s v="NRES"/>
    <x v="0"/>
    <n v="793"/>
  </r>
  <r>
    <x v="0"/>
    <n v="2154"/>
    <s v="Summer 2015"/>
    <x v="4"/>
    <s v="EOT"/>
    <s v="BUSN"/>
    <x v="0"/>
    <x v="0"/>
    <s v="RES"/>
    <x v="1"/>
    <n v="2432"/>
  </r>
  <r>
    <x v="0"/>
    <n v="2177"/>
    <s v="Fall 2017"/>
    <x v="3"/>
    <s v="EOT"/>
    <s v="EDUC"/>
    <x v="3"/>
    <x v="1"/>
    <s v="RES"/>
    <x v="1"/>
    <n v="6471"/>
  </r>
  <r>
    <x v="0"/>
    <n v="2234"/>
    <s v="Summer 2023"/>
    <x v="0"/>
    <s v="EOT"/>
    <s v="EDUC"/>
    <x v="3"/>
    <x v="0"/>
    <s v="NRES"/>
    <x v="0"/>
    <n v="117"/>
  </r>
  <r>
    <x v="0"/>
    <n v="2157"/>
    <s v="Fall 2015"/>
    <x v="4"/>
    <s v="EOT"/>
    <s v="EDUC"/>
    <x v="3"/>
    <x v="1"/>
    <s v="RES"/>
    <x v="1"/>
    <n v="6352"/>
  </r>
  <r>
    <x v="0"/>
    <n v="2184"/>
    <s v="Summer 2018"/>
    <x v="2"/>
    <s v="EOT"/>
    <s v="CRSS"/>
    <x v="7"/>
    <x v="0"/>
    <s v="NRES"/>
    <x v="0"/>
    <n v="6"/>
  </r>
  <r>
    <x v="0"/>
    <n v="2237"/>
    <s v="Fall 2023"/>
    <x v="0"/>
    <s v="EOT"/>
    <s v="ARPL"/>
    <x v="4"/>
    <x v="1"/>
    <s v="NRES"/>
    <x v="0"/>
    <n v="521"/>
  </r>
  <r>
    <x v="0"/>
    <n v="2161"/>
    <s v="Spring 2016"/>
    <x v="4"/>
    <s v="EOT"/>
    <s v="BUSN"/>
    <x v="0"/>
    <x v="0"/>
    <s v="RES"/>
    <x v="1"/>
    <n v="10628"/>
  </r>
  <r>
    <x v="0"/>
    <n v="2217"/>
    <s v="Fall 2021"/>
    <x v="9"/>
    <s v="EOT"/>
    <s v="BUSN"/>
    <x v="0"/>
    <x v="1"/>
    <s v="NRES"/>
    <x v="0"/>
    <n v="1694"/>
  </r>
  <r>
    <x v="0"/>
    <n v="2191"/>
    <s v="Spring 2019"/>
    <x v="2"/>
    <s v="EOT"/>
    <s v="ARTM"/>
    <x v="2"/>
    <x v="1"/>
    <s v="NRES"/>
    <x v="0"/>
    <n v="62"/>
  </r>
  <r>
    <x v="0"/>
    <n v="2247"/>
    <s v="Fall 2024"/>
    <x v="7"/>
    <s v="EOT"/>
    <s v="ARTM"/>
    <x v="2"/>
    <x v="0"/>
    <s v="RES"/>
    <x v="1"/>
    <n v="12680"/>
  </r>
  <r>
    <x v="0"/>
    <n v="2177"/>
    <s v="Fall 2017"/>
    <x v="3"/>
    <s v="EOT"/>
    <s v="EDUC"/>
    <x v="3"/>
    <x v="0"/>
    <s v="NRES"/>
    <x v="0"/>
    <n v="351"/>
  </r>
  <r>
    <x v="0"/>
    <n v="2171"/>
    <s v="Spring 2017"/>
    <x v="1"/>
    <s v="EOT"/>
    <s v="PAFF"/>
    <x v="1"/>
    <x v="1"/>
    <s v="RES"/>
    <x v="1"/>
    <n v="1632"/>
  </r>
  <r>
    <x v="0"/>
    <n v="2244"/>
    <s v="Summer 2024"/>
    <x v="7"/>
    <s v="EOT"/>
    <s v="BUSN"/>
    <x v="0"/>
    <x v="0"/>
    <s v="NRES"/>
    <x v="0"/>
    <n v="369"/>
  </r>
  <r>
    <x v="0"/>
    <n v="2214"/>
    <s v="Summer 2021"/>
    <x v="9"/>
    <s v="EOT"/>
    <s v="CLAS"/>
    <x v="5"/>
    <x v="1"/>
    <s v="RES"/>
    <x v="1"/>
    <n v="477"/>
  </r>
  <r>
    <x v="0"/>
    <n v="2154"/>
    <s v="Summer 2015"/>
    <x v="4"/>
    <s v="EOT"/>
    <s v="PAFF"/>
    <x v="1"/>
    <x v="1"/>
    <s v="RES"/>
    <x v="1"/>
    <n v="577"/>
  </r>
  <r>
    <x v="0"/>
    <n v="2164"/>
    <s v="Summer 2016"/>
    <x v="1"/>
    <s v="EOT"/>
    <s v="ARPL"/>
    <x v="4"/>
    <x v="1"/>
    <s v="NRES"/>
    <x v="0"/>
    <n v="46"/>
  </r>
  <r>
    <x v="0"/>
    <n v="2207"/>
    <s v="Fall 2020"/>
    <x v="8"/>
    <s v="EOT"/>
    <s v="ARTM"/>
    <x v="2"/>
    <x v="0"/>
    <s v="NRES"/>
    <x v="0"/>
    <n v="2434"/>
  </r>
  <r>
    <x v="0"/>
    <n v="2224"/>
    <s v="Summer 2022"/>
    <x v="6"/>
    <s v="EOT"/>
    <s v="BUSN"/>
    <x v="0"/>
    <x v="1"/>
    <s v="RES"/>
    <x v="1"/>
    <n v="2670"/>
  </r>
  <r>
    <x v="0"/>
    <n v="2177"/>
    <s v="Fall 2017"/>
    <x v="3"/>
    <s v="EOT"/>
    <s v="CRSS"/>
    <x v="7"/>
    <x v="1"/>
    <s v="RES"/>
    <x v="1"/>
    <n v="40"/>
  </r>
  <r>
    <x v="0"/>
    <n v="2184"/>
    <s v="Summer 2018"/>
    <x v="2"/>
    <s v="EOT"/>
    <s v="ENGR"/>
    <x v="6"/>
    <x v="0"/>
    <s v="NRES"/>
    <x v="0"/>
    <n v="227"/>
  </r>
  <r>
    <x v="0"/>
    <n v="2197"/>
    <s v="Fall 2019"/>
    <x v="5"/>
    <s v="EOT"/>
    <s v="CRSS"/>
    <x v="7"/>
    <x v="0"/>
    <s v="NRES"/>
    <x v="0"/>
    <n v="75"/>
  </r>
  <r>
    <x v="0"/>
    <n v="2191"/>
    <s v="Spring 2019"/>
    <x v="2"/>
    <s v="EOT"/>
    <s v="PAFF"/>
    <x v="1"/>
    <x v="1"/>
    <s v="NRES"/>
    <x v="0"/>
    <n v="495"/>
  </r>
  <r>
    <x v="0"/>
    <n v="2174"/>
    <s v="Summer 2017"/>
    <x v="3"/>
    <s v="EOT"/>
    <s v="BUSN"/>
    <x v="0"/>
    <x v="0"/>
    <s v="RES"/>
    <x v="1"/>
    <n v="2835"/>
  </r>
  <r>
    <x v="0"/>
    <n v="2197"/>
    <s v="Fall 2019"/>
    <x v="5"/>
    <s v="EOT"/>
    <s v="ARPL"/>
    <x v="4"/>
    <x v="0"/>
    <s v="RES"/>
    <x v="1"/>
    <n v="3241"/>
  </r>
  <r>
    <x v="0"/>
    <n v="2244"/>
    <s v="Summer 2024"/>
    <x v="7"/>
    <s v="EOT"/>
    <s v="BUSN"/>
    <x v="0"/>
    <x v="0"/>
    <s v="RES"/>
    <x v="1"/>
    <n v="2969"/>
  </r>
  <r>
    <x v="0"/>
    <n v="2157"/>
    <s v="Fall 2015"/>
    <x v="4"/>
    <s v="EOT"/>
    <s v="CLAS"/>
    <x v="5"/>
    <x v="0"/>
    <s v="RES"/>
    <x v="1"/>
    <n v="68532"/>
  </r>
  <r>
    <x v="0"/>
    <n v="2174"/>
    <s v="Summer 2017"/>
    <x v="3"/>
    <s v="EOT"/>
    <s v="PAFF"/>
    <x v="1"/>
    <x v="0"/>
    <s v="RES"/>
    <x v="1"/>
    <n v="423"/>
  </r>
  <r>
    <x v="0"/>
    <n v="2214"/>
    <s v="Summer 2021"/>
    <x v="9"/>
    <s v="EOT"/>
    <s v="PAFF"/>
    <x v="1"/>
    <x v="1"/>
    <s v="RES"/>
    <x v="1"/>
    <n v="839"/>
  </r>
  <r>
    <x v="0"/>
    <n v="2161"/>
    <s v="Spring 2016"/>
    <x v="4"/>
    <s v="EOT"/>
    <s v="CRSS"/>
    <x v="7"/>
    <x v="1"/>
    <s v="RES"/>
    <x v="1"/>
    <n v="12"/>
  </r>
  <r>
    <x v="0"/>
    <n v="2194"/>
    <s v="Summer 2019"/>
    <x v="5"/>
    <s v="EOT"/>
    <s v="ENGR"/>
    <x v="6"/>
    <x v="0"/>
    <s v="RES"/>
    <x v="1"/>
    <n v="931"/>
  </r>
  <r>
    <x v="0"/>
    <n v="2234"/>
    <s v="Summer 2023"/>
    <x v="0"/>
    <s v="EOT"/>
    <s v="CRSS"/>
    <x v="7"/>
    <x v="0"/>
    <s v="NRES"/>
    <x v="0"/>
    <n v="11"/>
  </r>
  <r>
    <x v="0"/>
    <n v="2191"/>
    <s v="Spring 2019"/>
    <x v="2"/>
    <s v="EOT"/>
    <s v="ARPL"/>
    <x v="4"/>
    <x v="0"/>
    <s v="NRES"/>
    <x v="0"/>
    <n v="777"/>
  </r>
  <r>
    <x v="0"/>
    <n v="2221"/>
    <s v="Spring 2022"/>
    <x v="9"/>
    <s v="EOT"/>
    <s v="ARTM"/>
    <x v="2"/>
    <x v="0"/>
    <s v="RES"/>
    <x v="1"/>
    <n v="11562"/>
  </r>
  <r>
    <x v="0"/>
    <n v="2167"/>
    <s v="Fall 2016"/>
    <x v="1"/>
    <s v="EOT"/>
    <s v="CRSS"/>
    <x v="7"/>
    <x v="0"/>
    <s v="NRES"/>
    <x v="0"/>
    <n v="81"/>
  </r>
  <r>
    <x v="0"/>
    <n v="2231"/>
    <s v="Spring 2023"/>
    <x v="6"/>
    <s v="EOT"/>
    <s v="ENGR"/>
    <x v="6"/>
    <x v="1"/>
    <s v="NRES"/>
    <x v="0"/>
    <n v="1580.5"/>
  </r>
  <r>
    <x v="0"/>
    <n v="2167"/>
    <s v="Fall 2016"/>
    <x v="1"/>
    <s v="EOT"/>
    <s v="CLAS"/>
    <x v="5"/>
    <x v="0"/>
    <s v="RES"/>
    <x v="1"/>
    <n v="69162"/>
  </r>
  <r>
    <x v="0"/>
    <n v="2244"/>
    <s v="Summer 2024"/>
    <x v="7"/>
    <s v="EOT"/>
    <s v="CRSS"/>
    <x v="7"/>
    <x v="0"/>
    <s v="RES"/>
    <x v="1"/>
    <n v="87"/>
  </r>
  <r>
    <x v="0"/>
    <n v="2154"/>
    <s v="Summer 2015"/>
    <x v="4"/>
    <s v="EOT"/>
    <s v="EDUC"/>
    <x v="3"/>
    <x v="0"/>
    <s v="NRES"/>
    <x v="0"/>
    <n v="34"/>
  </r>
  <r>
    <x v="0"/>
    <n v="2174"/>
    <s v="Summer 2017"/>
    <x v="3"/>
    <s v="EOT"/>
    <s v="ARPL"/>
    <x v="4"/>
    <x v="1"/>
    <s v="NRES"/>
    <x v="0"/>
    <n v="49"/>
  </r>
  <r>
    <x v="0"/>
    <n v="2201"/>
    <s v="Spring 2020"/>
    <x v="5"/>
    <s v="EOT"/>
    <s v="CRSS"/>
    <x v="7"/>
    <x v="0"/>
    <s v="NRES"/>
    <x v="0"/>
    <n v="66"/>
  </r>
  <r>
    <x v="0"/>
    <n v="2221"/>
    <s v="Spring 2022"/>
    <x v="9"/>
    <s v="EOT"/>
    <s v="ARPL"/>
    <x v="4"/>
    <x v="1"/>
    <s v="NRES"/>
    <x v="0"/>
    <n v="475"/>
  </r>
  <r>
    <x v="0"/>
    <n v="2164"/>
    <s v="Summer 2016"/>
    <x v="1"/>
    <s v="EOT"/>
    <s v="PAFF"/>
    <x v="1"/>
    <x v="0"/>
    <s v="RES"/>
    <x v="1"/>
    <n v="363"/>
  </r>
  <r>
    <x v="0"/>
    <n v="2197"/>
    <s v="Fall 2019"/>
    <x v="5"/>
    <s v="EOT"/>
    <s v="ENGR"/>
    <x v="6"/>
    <x v="1"/>
    <s v="NRES"/>
    <x v="0"/>
    <n v="1022.5"/>
  </r>
  <r>
    <x v="0"/>
    <n v="2191"/>
    <s v="Spring 2019"/>
    <x v="2"/>
    <s v="EOT"/>
    <s v="ENGR"/>
    <x v="6"/>
    <x v="0"/>
    <s v="RES"/>
    <x v="1"/>
    <n v="9596"/>
  </r>
  <r>
    <x v="0"/>
    <n v="2167"/>
    <s v="Fall 2016"/>
    <x v="1"/>
    <s v="EOT"/>
    <s v="ARTM"/>
    <x v="2"/>
    <x v="0"/>
    <s v="NRES"/>
    <x v="0"/>
    <n v="2517"/>
  </r>
  <r>
    <x v="0"/>
    <n v="2194"/>
    <s v="Summer 2019"/>
    <x v="5"/>
    <s v="EOT"/>
    <s v="ENGR"/>
    <x v="6"/>
    <x v="1"/>
    <s v="NRES"/>
    <x v="0"/>
    <n v="90"/>
  </r>
  <r>
    <x v="0"/>
    <n v="2224"/>
    <s v="Summer 2022"/>
    <x v="6"/>
    <s v="EOT"/>
    <s v="EDUC"/>
    <x v="3"/>
    <x v="0"/>
    <s v="NRES"/>
    <x v="0"/>
    <n v="119"/>
  </r>
  <r>
    <x v="0"/>
    <n v="2231"/>
    <s v="Spring 2023"/>
    <x v="6"/>
    <s v="EOT"/>
    <s v="ARPL"/>
    <x v="4"/>
    <x v="1"/>
    <s v="NRES"/>
    <x v="0"/>
    <n v="510"/>
  </r>
  <r>
    <x v="0"/>
    <n v="2154"/>
    <s v="Summer 2015"/>
    <x v="4"/>
    <s v="EOT"/>
    <s v="BUSN"/>
    <x v="0"/>
    <x v="1"/>
    <s v="NRES"/>
    <x v="0"/>
    <n v="257"/>
  </r>
  <r>
    <x v="0"/>
    <n v="2194"/>
    <s v="Summer 2019"/>
    <x v="5"/>
    <s v="EOT"/>
    <s v="ARTM"/>
    <x v="2"/>
    <x v="0"/>
    <s v="RES"/>
    <x v="1"/>
    <n v="1200"/>
  </r>
  <r>
    <x v="0"/>
    <n v="2247"/>
    <s v="Fall 2024"/>
    <x v="7"/>
    <s v="EOT"/>
    <s v="ENGR"/>
    <x v="6"/>
    <x v="0"/>
    <s v="RES"/>
    <x v="1"/>
    <n v="10013"/>
  </r>
  <r>
    <x v="0"/>
    <n v="2171"/>
    <s v="Spring 2017"/>
    <x v="1"/>
    <s v="EOT"/>
    <s v="CLAS"/>
    <x v="5"/>
    <x v="0"/>
    <s v="RES"/>
    <x v="1"/>
    <n v="62772"/>
  </r>
  <r>
    <x v="0"/>
    <n v="2221"/>
    <s v="Spring 2022"/>
    <x v="9"/>
    <s v="EOT"/>
    <s v="PAFF"/>
    <x v="1"/>
    <x v="1"/>
    <s v="RES"/>
    <x v="1"/>
    <n v="1956"/>
  </r>
  <r>
    <x v="0"/>
    <n v="2237"/>
    <s v="Fall 2023"/>
    <x v="0"/>
    <s v="EOT"/>
    <s v="EDUC"/>
    <x v="3"/>
    <x v="0"/>
    <s v="NRES"/>
    <x v="0"/>
    <n v="597"/>
  </r>
  <r>
    <x v="0"/>
    <n v="2247"/>
    <s v="Fall 2024"/>
    <x v="7"/>
    <s v="EOT"/>
    <s v="EDUC"/>
    <x v="3"/>
    <x v="0"/>
    <s v="NRES"/>
    <x v="0"/>
    <n v="541"/>
  </r>
  <r>
    <x v="0"/>
    <n v="2164"/>
    <s v="Summer 2016"/>
    <x v="1"/>
    <s v="EOT"/>
    <s v="BUSN"/>
    <x v="0"/>
    <x v="0"/>
    <s v="RES"/>
    <x v="1"/>
    <n v="2758"/>
  </r>
  <r>
    <x v="0"/>
    <n v="2184"/>
    <s v="Summer 2018"/>
    <x v="2"/>
    <s v="EOT"/>
    <s v="ARTM"/>
    <x v="2"/>
    <x v="0"/>
    <s v="NRES"/>
    <x v="0"/>
    <n v="116"/>
  </r>
  <r>
    <x v="0"/>
    <n v="2191"/>
    <s v="Spring 2019"/>
    <x v="2"/>
    <s v="EOT"/>
    <s v="CRSS"/>
    <x v="7"/>
    <x v="1"/>
    <s v="NRES"/>
    <x v="0"/>
    <n v="3"/>
  </r>
  <r>
    <x v="0"/>
    <n v="2184"/>
    <s v="Summer 2018"/>
    <x v="2"/>
    <s v="EOT"/>
    <s v="EDUC"/>
    <x v="3"/>
    <x v="0"/>
    <s v="NRES"/>
    <x v="0"/>
    <n v="72"/>
  </r>
  <r>
    <x v="0"/>
    <n v="2187"/>
    <s v="Fall 2018"/>
    <x v="2"/>
    <s v="EOT"/>
    <s v="CLAS"/>
    <x v="5"/>
    <x v="1"/>
    <s v="NRES"/>
    <x v="0"/>
    <n v="734"/>
  </r>
  <r>
    <x v="0"/>
    <n v="2204"/>
    <s v="Summer 2020"/>
    <x v="8"/>
    <s v="EOT"/>
    <s v="ARPL"/>
    <x v="4"/>
    <x v="1"/>
    <s v="NRES"/>
    <x v="0"/>
    <n v="119"/>
  </r>
  <r>
    <x v="0"/>
    <n v="2177"/>
    <s v="Fall 2017"/>
    <x v="3"/>
    <s v="EOT"/>
    <s v="EDUC"/>
    <x v="3"/>
    <x v="0"/>
    <s v="RES"/>
    <x v="1"/>
    <n v="3693"/>
  </r>
  <r>
    <x v="0"/>
    <n v="2231"/>
    <s v="Spring 2023"/>
    <x v="6"/>
    <s v="EOT"/>
    <s v="PAFF"/>
    <x v="1"/>
    <x v="1"/>
    <s v="NRES"/>
    <x v="0"/>
    <n v="417"/>
  </r>
  <r>
    <x v="0"/>
    <n v="2214"/>
    <s v="Summer 2021"/>
    <x v="9"/>
    <s v="EOT"/>
    <s v="ARTM"/>
    <x v="2"/>
    <x v="1"/>
    <s v="NRES"/>
    <x v="0"/>
    <n v="14"/>
  </r>
  <r>
    <x v="0"/>
    <n v="2234"/>
    <s v="Summer 2023"/>
    <x v="0"/>
    <s v="EOT"/>
    <s v="BUSN"/>
    <x v="0"/>
    <x v="0"/>
    <s v="NRES"/>
    <x v="0"/>
    <n v="334"/>
  </r>
  <r>
    <x v="0"/>
    <n v="2161"/>
    <s v="Spring 2016"/>
    <x v="4"/>
    <s v="EOT"/>
    <s v="ENGR"/>
    <x v="6"/>
    <x v="0"/>
    <s v="RES"/>
    <x v="1"/>
    <n v="7004"/>
  </r>
  <r>
    <x v="0"/>
    <n v="2171"/>
    <s v="Spring 2017"/>
    <x v="1"/>
    <s v="EOT"/>
    <s v="EDUC"/>
    <x v="3"/>
    <x v="1"/>
    <s v="RES"/>
    <x v="1"/>
    <n v="5906"/>
  </r>
  <r>
    <x v="0"/>
    <n v="2207"/>
    <s v="Fall 2020"/>
    <x v="8"/>
    <s v="EOT"/>
    <s v="CRSS"/>
    <x v="7"/>
    <x v="1"/>
    <s v="RES"/>
    <x v="1"/>
    <n v="12"/>
  </r>
  <r>
    <x v="0"/>
    <n v="2174"/>
    <s v="Summer 2017"/>
    <x v="3"/>
    <s v="EOT"/>
    <s v="PAFF"/>
    <x v="1"/>
    <x v="1"/>
    <s v="NRES"/>
    <x v="0"/>
    <n v="195"/>
  </r>
  <r>
    <x v="0"/>
    <n v="2167"/>
    <s v="Fall 2016"/>
    <x v="1"/>
    <s v="EOT"/>
    <s v="BUSN"/>
    <x v="0"/>
    <x v="1"/>
    <s v="NRES"/>
    <x v="0"/>
    <n v="1526"/>
  </r>
  <r>
    <x v="0"/>
    <n v="2191"/>
    <s v="Spring 2019"/>
    <x v="2"/>
    <s v="EOT"/>
    <s v="ENGR"/>
    <x v="6"/>
    <x v="1"/>
    <s v="RES"/>
    <x v="1"/>
    <n v="1651"/>
  </r>
  <r>
    <x v="0"/>
    <n v="2164"/>
    <s v="Summer 2016"/>
    <x v="1"/>
    <s v="EOT"/>
    <s v="CLAS"/>
    <x v="5"/>
    <x v="0"/>
    <s v="RES"/>
    <x v="1"/>
    <n v="11180"/>
  </r>
  <r>
    <x v="0"/>
    <n v="2234"/>
    <s v="Summer 2023"/>
    <x v="0"/>
    <s v="EOT"/>
    <s v="ARTM"/>
    <x v="2"/>
    <x v="1"/>
    <s v="NRES"/>
    <x v="0"/>
    <n v="27"/>
  </r>
  <r>
    <x v="0"/>
    <n v="2241"/>
    <s v="Spring 2024"/>
    <x v="0"/>
    <s v="EOT"/>
    <s v="ARTM"/>
    <x v="2"/>
    <x v="1"/>
    <s v="NRES"/>
    <x v="0"/>
    <n v="54"/>
  </r>
  <r>
    <x v="0"/>
    <n v="2164"/>
    <s v="Summer 2016"/>
    <x v="1"/>
    <s v="EOT"/>
    <s v="EDUC"/>
    <x v="3"/>
    <x v="1"/>
    <s v="NRES"/>
    <x v="0"/>
    <n v="250"/>
  </r>
  <r>
    <x v="0"/>
    <n v="2167"/>
    <s v="Fall 2016"/>
    <x v="1"/>
    <s v="EOT"/>
    <s v="PAFF"/>
    <x v="1"/>
    <x v="1"/>
    <s v="NRES"/>
    <x v="0"/>
    <n v="556"/>
  </r>
  <r>
    <x v="0"/>
    <n v="2187"/>
    <s v="Fall 2018"/>
    <x v="2"/>
    <s v="EOT"/>
    <s v="ARTM"/>
    <x v="2"/>
    <x v="0"/>
    <s v="RES"/>
    <x v="1"/>
    <n v="12943"/>
  </r>
  <r>
    <x v="0"/>
    <n v="2227"/>
    <s v="Fall 2022"/>
    <x v="6"/>
    <s v="EOT"/>
    <s v="BUSN"/>
    <x v="0"/>
    <x v="1"/>
    <s v="RES"/>
    <x v="1"/>
    <n v="6759"/>
  </r>
  <r>
    <x v="0"/>
    <n v="2181"/>
    <s v="Spring 2018"/>
    <x v="3"/>
    <s v="EOT"/>
    <s v="ARTM"/>
    <x v="2"/>
    <x v="0"/>
    <s v="NRES"/>
    <x v="0"/>
    <n v="2520"/>
  </r>
  <r>
    <x v="0"/>
    <n v="2251"/>
    <s v="Spring 2025"/>
    <x v="7"/>
    <s v="CENSUS"/>
    <s v="ARTM"/>
    <x v="2"/>
    <x v="1"/>
    <s v="RES"/>
    <x v="1"/>
    <n v="184"/>
  </r>
  <r>
    <x v="0"/>
    <n v="2154"/>
    <s v="Summer 2015"/>
    <x v="4"/>
    <s v="EOT"/>
    <s v="CLAS"/>
    <x v="5"/>
    <x v="1"/>
    <s v="RES"/>
    <x v="1"/>
    <n v="429"/>
  </r>
  <r>
    <x v="0"/>
    <n v="2217"/>
    <s v="Fall 2021"/>
    <x v="9"/>
    <s v="EOT"/>
    <s v="ARTM"/>
    <x v="2"/>
    <x v="0"/>
    <s v="RES"/>
    <x v="1"/>
    <n v="12417"/>
  </r>
  <r>
    <x v="0"/>
    <n v="2241"/>
    <s v="Spring 2024"/>
    <x v="0"/>
    <s v="EOT"/>
    <s v="BUSN"/>
    <x v="0"/>
    <x v="1"/>
    <s v="NRES"/>
    <x v="0"/>
    <n v="2461"/>
  </r>
  <r>
    <x v="0"/>
    <n v="2234"/>
    <s v="Summer 2023"/>
    <x v="0"/>
    <s v="EOT"/>
    <s v="EDUC"/>
    <x v="3"/>
    <x v="0"/>
    <s v="RES"/>
    <x v="1"/>
    <n v="663"/>
  </r>
  <r>
    <x v="0"/>
    <n v="2211"/>
    <s v="Spring 2021"/>
    <x v="8"/>
    <s v="EOT"/>
    <s v="ARPL"/>
    <x v="4"/>
    <x v="0"/>
    <s v="RES"/>
    <x v="1"/>
    <n v="2787"/>
  </r>
  <r>
    <x v="0"/>
    <n v="2157"/>
    <s v="Fall 2015"/>
    <x v="4"/>
    <s v="EOT"/>
    <s v="PAFF"/>
    <x v="1"/>
    <x v="1"/>
    <s v="NRES"/>
    <x v="0"/>
    <n v="544"/>
  </r>
  <r>
    <x v="0"/>
    <n v="2207"/>
    <s v="Fall 2020"/>
    <x v="8"/>
    <s v="EOT"/>
    <s v="PAFF"/>
    <x v="1"/>
    <x v="0"/>
    <s v="RES"/>
    <x v="1"/>
    <n v="2397"/>
  </r>
  <r>
    <x v="0"/>
    <n v="2204"/>
    <s v="Summer 2020"/>
    <x v="8"/>
    <s v="EOT"/>
    <s v="CRSS"/>
    <x v="7"/>
    <x v="0"/>
    <s v="RES"/>
    <x v="1"/>
    <n v="115"/>
  </r>
  <r>
    <x v="0"/>
    <n v="2204"/>
    <s v="Summer 2020"/>
    <x v="8"/>
    <s v="EOT"/>
    <s v="BUSN"/>
    <x v="0"/>
    <x v="1"/>
    <s v="NRES"/>
    <x v="0"/>
    <n v="394"/>
  </r>
  <r>
    <x v="0"/>
    <n v="2154"/>
    <s v="Summer 2015"/>
    <x v="4"/>
    <s v="EOT"/>
    <s v="ARTM"/>
    <x v="2"/>
    <x v="1"/>
    <s v="RES"/>
    <x v="1"/>
    <n v="27"/>
  </r>
  <r>
    <x v="0"/>
    <n v="2217"/>
    <s v="Fall 2021"/>
    <x v="9"/>
    <s v="EOT"/>
    <s v="PAFF"/>
    <x v="1"/>
    <x v="0"/>
    <s v="RES"/>
    <x v="1"/>
    <n v="2310"/>
  </r>
  <r>
    <x v="0"/>
    <n v="2204"/>
    <s v="Summer 2020"/>
    <x v="8"/>
    <s v="EOT"/>
    <s v="ARPL"/>
    <x v="4"/>
    <x v="0"/>
    <s v="NRES"/>
    <x v="0"/>
    <n v="33"/>
  </r>
  <r>
    <x v="0"/>
    <n v="2154"/>
    <s v="Summer 2015"/>
    <x v="4"/>
    <s v="EOT"/>
    <s v="PAFF"/>
    <x v="1"/>
    <x v="1"/>
    <s v="NRES"/>
    <x v="0"/>
    <n v="199"/>
  </r>
  <r>
    <x v="0"/>
    <n v="2194"/>
    <s v="Summer 2019"/>
    <x v="5"/>
    <s v="EOT"/>
    <s v="CLAS"/>
    <x v="5"/>
    <x v="0"/>
    <s v="NRES"/>
    <x v="0"/>
    <n v="2305"/>
  </r>
  <r>
    <x v="0"/>
    <n v="2167"/>
    <s v="Fall 2016"/>
    <x v="1"/>
    <s v="EOT"/>
    <s v="EDUC"/>
    <x v="3"/>
    <x v="0"/>
    <s v="RES"/>
    <x v="1"/>
    <n v="3174"/>
  </r>
  <r>
    <x v="0"/>
    <n v="2247"/>
    <s v="Fall 2024"/>
    <x v="7"/>
    <s v="EOT"/>
    <s v="EDUC"/>
    <x v="3"/>
    <x v="1"/>
    <s v="NRES"/>
    <x v="0"/>
    <n v="877"/>
  </r>
  <r>
    <x v="0"/>
    <n v="2211"/>
    <s v="Spring 2021"/>
    <x v="8"/>
    <s v="EOT"/>
    <s v="CRSS"/>
    <x v="7"/>
    <x v="0"/>
    <s v="RES"/>
    <x v="1"/>
    <n v="711"/>
  </r>
  <r>
    <x v="0"/>
    <n v="2211"/>
    <s v="Spring 2021"/>
    <x v="8"/>
    <s v="EOT"/>
    <s v="EDUC"/>
    <x v="3"/>
    <x v="0"/>
    <s v="RES"/>
    <x v="1"/>
    <n v="3774"/>
  </r>
  <r>
    <x v="0"/>
    <n v="2157"/>
    <s v="Fall 2015"/>
    <x v="4"/>
    <s v="EOT"/>
    <s v="EDUC"/>
    <x v="3"/>
    <x v="1"/>
    <s v="NRES"/>
    <x v="0"/>
    <n v="669"/>
  </r>
  <r>
    <x v="0"/>
    <n v="2174"/>
    <s v="Summer 2017"/>
    <x v="3"/>
    <s v="EOT"/>
    <s v="EDUC"/>
    <x v="3"/>
    <x v="0"/>
    <s v="NRES"/>
    <x v="0"/>
    <n v="45"/>
  </r>
  <r>
    <x v="0"/>
    <n v="2164"/>
    <s v="Summer 2016"/>
    <x v="1"/>
    <s v="EOT"/>
    <s v="ENGR"/>
    <x v="6"/>
    <x v="1"/>
    <s v="NRES"/>
    <x v="0"/>
    <n v="62"/>
  </r>
  <r>
    <x v="0"/>
    <n v="2177"/>
    <s v="Fall 2017"/>
    <x v="3"/>
    <s v="EOT"/>
    <s v="ENGR"/>
    <x v="6"/>
    <x v="0"/>
    <s v="NRES"/>
    <x v="0"/>
    <n v="1404"/>
  </r>
  <r>
    <x v="0"/>
    <n v="2251"/>
    <s v="Spring 2025"/>
    <x v="7"/>
    <s v="CENSUS"/>
    <s v="ENGR"/>
    <x v="6"/>
    <x v="1"/>
    <s v="RES"/>
    <x v="1"/>
    <n v="1198"/>
  </r>
  <r>
    <x v="0"/>
    <n v="2154"/>
    <s v="Summer 2015"/>
    <x v="4"/>
    <s v="EOT"/>
    <s v="CLAS"/>
    <x v="5"/>
    <x v="1"/>
    <s v="NRES"/>
    <x v="0"/>
    <n v="64"/>
  </r>
  <r>
    <x v="0"/>
    <n v="2221"/>
    <s v="Spring 2022"/>
    <x v="9"/>
    <s v="EOT"/>
    <s v="ARTM"/>
    <x v="2"/>
    <x v="1"/>
    <s v="NRES"/>
    <x v="0"/>
    <n v="110"/>
  </r>
  <r>
    <x v="0"/>
    <n v="2177"/>
    <s v="Fall 2017"/>
    <x v="3"/>
    <s v="EOT"/>
    <s v="ARPL"/>
    <x v="4"/>
    <x v="1"/>
    <s v="RES"/>
    <x v="1"/>
    <n v="3652"/>
  </r>
  <r>
    <x v="0"/>
    <n v="2244"/>
    <s v="Summer 2024"/>
    <x v="7"/>
    <s v="EOT"/>
    <s v="ARTM"/>
    <x v="2"/>
    <x v="0"/>
    <s v="NRES"/>
    <x v="0"/>
    <n v="205"/>
  </r>
  <r>
    <x v="0"/>
    <n v="2231"/>
    <s v="Spring 2023"/>
    <x v="6"/>
    <s v="EOT"/>
    <s v="BUSN"/>
    <x v="0"/>
    <x v="0"/>
    <s v="RES"/>
    <x v="1"/>
    <n v="12836"/>
  </r>
  <r>
    <x v="0"/>
    <n v="2244"/>
    <s v="Summer 2024"/>
    <x v="7"/>
    <s v="EOT"/>
    <s v="ARTM"/>
    <x v="2"/>
    <x v="1"/>
    <s v="RES"/>
    <x v="1"/>
    <n v="16"/>
  </r>
  <r>
    <x v="0"/>
    <n v="2191"/>
    <s v="Spring 2019"/>
    <x v="2"/>
    <s v="EOT"/>
    <s v="CRSS"/>
    <x v="7"/>
    <x v="0"/>
    <s v="NRES"/>
    <x v="0"/>
    <n v="66"/>
  </r>
  <r>
    <x v="0"/>
    <n v="2207"/>
    <s v="Fall 2020"/>
    <x v="8"/>
    <s v="EOT"/>
    <s v="BUSN"/>
    <x v="0"/>
    <x v="1"/>
    <s v="RES"/>
    <x v="1"/>
    <n v="6548"/>
  </r>
  <r>
    <x v="0"/>
    <n v="2167"/>
    <s v="Fall 2016"/>
    <x v="1"/>
    <s v="EOT"/>
    <s v="BUSN"/>
    <x v="0"/>
    <x v="0"/>
    <s v="NRES"/>
    <x v="0"/>
    <n v="2008"/>
  </r>
  <r>
    <x v="0"/>
    <n v="2174"/>
    <s v="Summer 2017"/>
    <x v="3"/>
    <s v="EOT"/>
    <s v="PAFF"/>
    <x v="1"/>
    <x v="1"/>
    <s v="RES"/>
    <x v="1"/>
    <n v="601"/>
  </r>
  <r>
    <x v="0"/>
    <n v="2181"/>
    <s v="Spring 2018"/>
    <x v="3"/>
    <s v="EOT"/>
    <s v="ARPL"/>
    <x v="4"/>
    <x v="0"/>
    <s v="RES"/>
    <x v="1"/>
    <n v="2975"/>
  </r>
  <r>
    <x v="0"/>
    <n v="2244"/>
    <s v="Summer 2024"/>
    <x v="7"/>
    <s v="EOT"/>
    <s v="ARPL"/>
    <x v="4"/>
    <x v="0"/>
    <s v="NRES"/>
    <x v="0"/>
    <n v="30"/>
  </r>
  <r>
    <x v="0"/>
    <n v="2177"/>
    <s v="Fall 2017"/>
    <x v="3"/>
    <s v="EOT"/>
    <s v="ARTM"/>
    <x v="2"/>
    <x v="1"/>
    <s v="RES"/>
    <x v="1"/>
    <n v="143"/>
  </r>
  <r>
    <x v="0"/>
    <n v="2184"/>
    <s v="Summer 2018"/>
    <x v="2"/>
    <s v="EOT"/>
    <s v="ARTM"/>
    <x v="2"/>
    <x v="1"/>
    <s v="NRES"/>
    <x v="0"/>
    <n v="30"/>
  </r>
  <r>
    <x v="0"/>
    <n v="2224"/>
    <s v="Summer 2022"/>
    <x v="6"/>
    <s v="EOT"/>
    <s v="ENGR"/>
    <x v="6"/>
    <x v="0"/>
    <s v="NRES"/>
    <x v="0"/>
    <n v="394"/>
  </r>
  <r>
    <x v="0"/>
    <n v="2191"/>
    <s v="Spring 2019"/>
    <x v="2"/>
    <s v="EOT"/>
    <s v="BUSN"/>
    <x v="0"/>
    <x v="0"/>
    <s v="NRES"/>
    <x v="0"/>
    <n v="1768"/>
  </r>
  <r>
    <x v="0"/>
    <n v="2244"/>
    <s v="Summer 2024"/>
    <x v="7"/>
    <s v="EOT"/>
    <s v="CLAS"/>
    <x v="5"/>
    <x v="1"/>
    <s v="RES"/>
    <x v="1"/>
    <n v="335"/>
  </r>
  <r>
    <x v="0"/>
    <n v="2184"/>
    <s v="Summer 2018"/>
    <x v="2"/>
    <s v="EOT"/>
    <s v="ARPL"/>
    <x v="4"/>
    <x v="0"/>
    <s v="NRES"/>
    <x v="0"/>
    <n v="67"/>
  </r>
  <r>
    <x v="0"/>
    <n v="2194"/>
    <s v="Summer 2019"/>
    <x v="5"/>
    <s v="EOT"/>
    <s v="CRSS"/>
    <x v="7"/>
    <x v="0"/>
    <s v="NRES"/>
    <x v="0"/>
    <n v="8"/>
  </r>
  <r>
    <x v="0"/>
    <n v="2184"/>
    <s v="Summer 2018"/>
    <x v="2"/>
    <s v="EOT"/>
    <s v="PAFF"/>
    <x v="1"/>
    <x v="0"/>
    <s v="NRES"/>
    <x v="0"/>
    <n v="138"/>
  </r>
  <r>
    <x v="0"/>
    <n v="2207"/>
    <s v="Fall 2020"/>
    <x v="8"/>
    <s v="EOT"/>
    <s v="EDUC"/>
    <x v="3"/>
    <x v="0"/>
    <s v="NRES"/>
    <x v="0"/>
    <n v="541"/>
  </r>
  <r>
    <x v="0"/>
    <n v="2237"/>
    <s v="Fall 2023"/>
    <x v="0"/>
    <s v="EOT"/>
    <s v="ENGR"/>
    <x v="6"/>
    <x v="1"/>
    <s v="RES"/>
    <x v="1"/>
    <n v="1070"/>
  </r>
  <r>
    <x v="0"/>
    <n v="2161"/>
    <s v="Spring 2016"/>
    <x v="4"/>
    <s v="EOT"/>
    <s v="CRSS"/>
    <x v="7"/>
    <x v="0"/>
    <s v="RES"/>
    <x v="1"/>
    <n v="289"/>
  </r>
  <r>
    <x v="0"/>
    <n v="2154"/>
    <s v="Summer 2015"/>
    <x v="4"/>
    <s v="EOT"/>
    <s v="BUSN"/>
    <x v="0"/>
    <x v="0"/>
    <s v="NRES"/>
    <x v="0"/>
    <n v="887"/>
  </r>
  <r>
    <x v="0"/>
    <n v="2214"/>
    <s v="Summer 2021"/>
    <x v="9"/>
    <s v="EOT"/>
    <s v="EDUC"/>
    <x v="3"/>
    <x v="0"/>
    <s v="RES"/>
    <x v="1"/>
    <n v="820"/>
  </r>
  <r>
    <x v="0"/>
    <n v="2167"/>
    <s v="Fall 2016"/>
    <x v="1"/>
    <s v="EOT"/>
    <s v="PAFF"/>
    <x v="1"/>
    <x v="0"/>
    <s v="NRES"/>
    <x v="0"/>
    <n v="315"/>
  </r>
  <r>
    <x v="0"/>
    <n v="2161"/>
    <s v="Spring 2016"/>
    <x v="4"/>
    <s v="EOT"/>
    <s v="PAFF"/>
    <x v="1"/>
    <x v="0"/>
    <s v="RES"/>
    <x v="1"/>
    <n v="1370"/>
  </r>
  <r>
    <x v="0"/>
    <n v="2251"/>
    <s v="Spring 2025"/>
    <x v="7"/>
    <s v="CENSUS"/>
    <s v="CLAS"/>
    <x v="5"/>
    <x v="0"/>
    <s v="RES"/>
    <x v="1"/>
    <n v="49473"/>
  </r>
  <r>
    <x v="0"/>
    <n v="2197"/>
    <s v="Fall 2019"/>
    <x v="5"/>
    <s v="EOT"/>
    <s v="CLAS"/>
    <x v="5"/>
    <x v="0"/>
    <s v="RES"/>
    <x v="1"/>
    <n v="66614"/>
  </r>
  <r>
    <x v="0"/>
    <n v="2221"/>
    <s v="Spring 2022"/>
    <x v="9"/>
    <s v="EOT"/>
    <s v="BUSN"/>
    <x v="0"/>
    <x v="1"/>
    <s v="RES"/>
    <x v="1"/>
    <n v="7227"/>
  </r>
  <r>
    <x v="0"/>
    <n v="2181"/>
    <s v="Spring 2018"/>
    <x v="3"/>
    <s v="EOT"/>
    <s v="ENGR"/>
    <x v="6"/>
    <x v="0"/>
    <s v="RES"/>
    <x v="1"/>
    <n v="9139"/>
  </r>
  <r>
    <x v="0"/>
    <n v="2211"/>
    <s v="Spring 2021"/>
    <x v="8"/>
    <s v="EOT"/>
    <s v="ARPL"/>
    <x v="4"/>
    <x v="1"/>
    <s v="NRES"/>
    <x v="0"/>
    <n v="604"/>
  </r>
  <r>
    <x v="0"/>
    <n v="2247"/>
    <s v="Fall 2024"/>
    <x v="7"/>
    <s v="EOT"/>
    <s v="ENGR"/>
    <x v="6"/>
    <x v="1"/>
    <s v="RES"/>
    <x v="1"/>
    <n v="1165.5"/>
  </r>
  <r>
    <x v="0"/>
    <n v="2227"/>
    <s v="Fall 2022"/>
    <x v="6"/>
    <s v="EOT"/>
    <s v="EDUC"/>
    <x v="3"/>
    <x v="0"/>
    <s v="RES"/>
    <x v="1"/>
    <n v="4044"/>
  </r>
  <r>
    <x v="0"/>
    <n v="2217"/>
    <s v="Fall 2021"/>
    <x v="9"/>
    <s v="EOT"/>
    <s v="ARPL"/>
    <x v="4"/>
    <x v="1"/>
    <s v="NRES"/>
    <x v="0"/>
    <n v="522"/>
  </r>
  <r>
    <x v="0"/>
    <n v="2244"/>
    <s v="Summer 2024"/>
    <x v="7"/>
    <s v="EOT"/>
    <s v="ARTM"/>
    <x v="2"/>
    <x v="0"/>
    <s v="RES"/>
    <x v="1"/>
    <n v="1220"/>
  </r>
  <r>
    <x v="0"/>
    <n v="2217"/>
    <s v="Fall 2021"/>
    <x v="9"/>
    <s v="EOT"/>
    <s v="PAFF"/>
    <x v="1"/>
    <x v="1"/>
    <s v="NRES"/>
    <x v="0"/>
    <n v="538"/>
  </r>
  <r>
    <x v="0"/>
    <n v="2194"/>
    <s v="Summer 2019"/>
    <x v="5"/>
    <s v="EOT"/>
    <s v="ARPL"/>
    <x v="4"/>
    <x v="0"/>
    <s v="NRES"/>
    <x v="0"/>
    <n v="24"/>
  </r>
  <r>
    <x v="0"/>
    <n v="2161"/>
    <s v="Spring 2016"/>
    <x v="4"/>
    <s v="EOT"/>
    <s v="CRSS"/>
    <x v="7"/>
    <x v="0"/>
    <s v="NRES"/>
    <x v="0"/>
    <n v="60"/>
  </r>
  <r>
    <x v="0"/>
    <n v="2194"/>
    <s v="Summer 2019"/>
    <x v="5"/>
    <s v="EOT"/>
    <s v="EDUC"/>
    <x v="3"/>
    <x v="0"/>
    <s v="RES"/>
    <x v="1"/>
    <n v="788"/>
  </r>
  <r>
    <x v="0"/>
    <n v="2157"/>
    <s v="Fall 2015"/>
    <x v="4"/>
    <s v="EOT"/>
    <s v="ARTM"/>
    <x v="2"/>
    <x v="0"/>
    <s v="RES"/>
    <x v="1"/>
    <n v="11028"/>
  </r>
  <r>
    <x v="0"/>
    <n v="2197"/>
    <s v="Fall 2019"/>
    <x v="5"/>
    <s v="EOT"/>
    <s v="ENGR"/>
    <x v="6"/>
    <x v="0"/>
    <s v="NRES"/>
    <x v="0"/>
    <n v="1709"/>
  </r>
  <r>
    <x v="0"/>
    <n v="2177"/>
    <s v="Fall 2017"/>
    <x v="3"/>
    <s v="EOT"/>
    <s v="ARTM"/>
    <x v="2"/>
    <x v="0"/>
    <s v="NRES"/>
    <x v="0"/>
    <n v="2764"/>
  </r>
  <r>
    <x v="0"/>
    <n v="2171"/>
    <s v="Spring 2017"/>
    <x v="1"/>
    <s v="EOT"/>
    <s v="ENGR"/>
    <x v="6"/>
    <x v="0"/>
    <s v="NRES"/>
    <x v="0"/>
    <n v="1143"/>
  </r>
  <r>
    <x v="0"/>
    <n v="2227"/>
    <s v="Fall 2022"/>
    <x v="6"/>
    <s v="EOT"/>
    <s v="BUSN"/>
    <x v="0"/>
    <x v="0"/>
    <s v="NRES"/>
    <x v="0"/>
    <n v="1400"/>
  </r>
  <r>
    <x v="0"/>
    <n v="2224"/>
    <s v="Summer 2022"/>
    <x v="6"/>
    <s v="EOT"/>
    <s v="BUSN"/>
    <x v="0"/>
    <x v="0"/>
    <s v="RES"/>
    <x v="1"/>
    <n v="3172"/>
  </r>
  <r>
    <x v="0"/>
    <n v="2211"/>
    <s v="Spring 2021"/>
    <x v="8"/>
    <s v="EOT"/>
    <s v="BUSN"/>
    <x v="0"/>
    <x v="1"/>
    <s v="RES"/>
    <x v="1"/>
    <n v="6970"/>
  </r>
  <r>
    <x v="0"/>
    <n v="2184"/>
    <s v="Summer 2018"/>
    <x v="2"/>
    <s v="EOT"/>
    <s v="ARTM"/>
    <x v="2"/>
    <x v="1"/>
    <s v="RES"/>
    <x v="1"/>
    <n v="43"/>
  </r>
  <r>
    <x v="0"/>
    <n v="2197"/>
    <s v="Fall 2019"/>
    <x v="5"/>
    <s v="EOT"/>
    <s v="CLAS"/>
    <x v="5"/>
    <x v="0"/>
    <s v="NRES"/>
    <x v="0"/>
    <n v="10868"/>
  </r>
  <r>
    <x v="0"/>
    <n v="2231"/>
    <s v="Spring 2023"/>
    <x v="6"/>
    <s v="EOT"/>
    <s v="ENGR"/>
    <x v="6"/>
    <x v="1"/>
    <s v="RES"/>
    <x v="1"/>
    <n v="1286"/>
  </r>
  <r>
    <x v="0"/>
    <n v="2237"/>
    <s v="Fall 2023"/>
    <x v="0"/>
    <s v="EOT"/>
    <s v="ENGR"/>
    <x v="6"/>
    <x v="1"/>
    <s v="NRES"/>
    <x v="0"/>
    <n v="1531"/>
  </r>
  <r>
    <x v="0"/>
    <n v="2174"/>
    <s v="Summer 2017"/>
    <x v="3"/>
    <s v="EOT"/>
    <s v="ARPL"/>
    <x v="4"/>
    <x v="0"/>
    <s v="RES"/>
    <x v="1"/>
    <n v="171"/>
  </r>
  <r>
    <x v="0"/>
    <n v="2181"/>
    <s v="Spring 2018"/>
    <x v="3"/>
    <s v="EOT"/>
    <s v="PAFF"/>
    <x v="1"/>
    <x v="1"/>
    <s v="NRES"/>
    <x v="0"/>
    <n v="551"/>
  </r>
  <r>
    <x v="0"/>
    <n v="2237"/>
    <s v="Fall 2023"/>
    <x v="0"/>
    <s v="EOT"/>
    <s v="CLAS"/>
    <x v="5"/>
    <x v="1"/>
    <s v="RES"/>
    <x v="1"/>
    <n v="2500"/>
  </r>
  <r>
    <x v="0"/>
    <n v="2201"/>
    <s v="Spring 2020"/>
    <x v="5"/>
    <s v="EOT"/>
    <s v="BUSN"/>
    <x v="0"/>
    <x v="0"/>
    <s v="RES"/>
    <x v="1"/>
    <n v="12041"/>
  </r>
  <r>
    <x v="0"/>
    <n v="2187"/>
    <s v="Fall 2018"/>
    <x v="2"/>
    <s v="EOT"/>
    <s v="ARTM"/>
    <x v="2"/>
    <x v="1"/>
    <s v="NRES"/>
    <x v="0"/>
    <n v="64"/>
  </r>
  <r>
    <x v="0"/>
    <n v="2191"/>
    <s v="Spring 2019"/>
    <x v="2"/>
    <s v="EOT"/>
    <s v="CLAS"/>
    <x v="5"/>
    <x v="0"/>
    <s v="NRES"/>
    <x v="0"/>
    <n v="10681"/>
  </r>
  <r>
    <x v="0"/>
    <n v="2157"/>
    <s v="Fall 2015"/>
    <x v="4"/>
    <s v="EOT"/>
    <s v="PAFF"/>
    <x v="1"/>
    <x v="0"/>
    <s v="RES"/>
    <x v="1"/>
    <n v="1315"/>
  </r>
  <r>
    <x v="0"/>
    <n v="2184"/>
    <s v="Summer 2018"/>
    <x v="2"/>
    <s v="EOT"/>
    <s v="CRSS"/>
    <x v="7"/>
    <x v="1"/>
    <s v="RES"/>
    <x v="1"/>
    <n v="6"/>
  </r>
  <r>
    <x v="0"/>
    <n v="2231"/>
    <s v="Spring 2023"/>
    <x v="6"/>
    <s v="EOT"/>
    <s v="EDUC"/>
    <x v="3"/>
    <x v="1"/>
    <s v="RES"/>
    <x v="1"/>
    <n v="5157"/>
  </r>
  <r>
    <x v="0"/>
    <n v="2161"/>
    <s v="Spring 2016"/>
    <x v="4"/>
    <s v="EOT"/>
    <s v="CLAS"/>
    <x v="5"/>
    <x v="1"/>
    <s v="RES"/>
    <x v="1"/>
    <n v="2788.5"/>
  </r>
  <r>
    <x v="0"/>
    <n v="2217"/>
    <s v="Fall 2021"/>
    <x v="9"/>
    <s v="EOT"/>
    <s v="BUSN"/>
    <x v="0"/>
    <x v="0"/>
    <s v="RES"/>
    <x v="1"/>
    <n v="12561"/>
  </r>
  <r>
    <x v="0"/>
    <n v="2191"/>
    <s v="Spring 2019"/>
    <x v="2"/>
    <s v="EOT"/>
    <s v="CLAS"/>
    <x v="5"/>
    <x v="0"/>
    <s v="RES"/>
    <x v="1"/>
    <n v="61317"/>
  </r>
  <r>
    <x v="0"/>
    <n v="2217"/>
    <s v="Fall 2021"/>
    <x v="9"/>
    <s v="EOT"/>
    <s v="ARPL"/>
    <x v="4"/>
    <x v="0"/>
    <s v="NRES"/>
    <x v="0"/>
    <n v="609"/>
  </r>
  <r>
    <x v="0"/>
    <n v="2197"/>
    <s v="Fall 2019"/>
    <x v="5"/>
    <s v="EOT"/>
    <s v="CRSS"/>
    <x v="7"/>
    <x v="0"/>
    <s v="RES"/>
    <x v="1"/>
    <n v="1003"/>
  </r>
  <r>
    <x v="0"/>
    <n v="2187"/>
    <s v="Fall 2018"/>
    <x v="2"/>
    <s v="EOT"/>
    <s v="ENGR"/>
    <x v="6"/>
    <x v="1"/>
    <s v="NRES"/>
    <x v="0"/>
    <n v="1154"/>
  </r>
  <r>
    <x v="0"/>
    <n v="2157"/>
    <s v="Fall 2015"/>
    <x v="4"/>
    <s v="EOT"/>
    <s v="BUSN"/>
    <x v="0"/>
    <x v="1"/>
    <s v="NRES"/>
    <x v="0"/>
    <n v="1525"/>
  </r>
  <r>
    <x v="0"/>
    <n v="2194"/>
    <s v="Summer 2019"/>
    <x v="5"/>
    <s v="EOT"/>
    <s v="CLAS"/>
    <x v="5"/>
    <x v="0"/>
    <s v="RES"/>
    <x v="1"/>
    <n v="12503"/>
  </r>
  <r>
    <x v="0"/>
    <n v="2187"/>
    <s v="Fall 2018"/>
    <x v="2"/>
    <s v="EOT"/>
    <s v="ARPL"/>
    <x v="4"/>
    <x v="0"/>
    <s v="NRES"/>
    <x v="0"/>
    <n v="781"/>
  </r>
  <r>
    <x v="0"/>
    <n v="2164"/>
    <s v="Summer 2016"/>
    <x v="1"/>
    <s v="EOT"/>
    <s v="ARPL"/>
    <x v="4"/>
    <x v="0"/>
    <s v="RES"/>
    <x v="1"/>
    <n v="162"/>
  </r>
  <r>
    <x v="0"/>
    <n v="2211"/>
    <s v="Spring 2021"/>
    <x v="8"/>
    <s v="EOT"/>
    <s v="PAFF"/>
    <x v="1"/>
    <x v="1"/>
    <s v="RES"/>
    <x v="1"/>
    <n v="2219"/>
  </r>
  <r>
    <x v="0"/>
    <n v="2184"/>
    <s v="Summer 2018"/>
    <x v="2"/>
    <s v="EOT"/>
    <s v="ENGR"/>
    <x v="6"/>
    <x v="1"/>
    <s v="NRES"/>
    <x v="0"/>
    <n v="68"/>
  </r>
  <r>
    <x v="0"/>
    <n v="2187"/>
    <s v="Fall 2018"/>
    <x v="2"/>
    <s v="EOT"/>
    <s v="PAFF"/>
    <x v="1"/>
    <x v="0"/>
    <s v="NRES"/>
    <x v="0"/>
    <n v="459"/>
  </r>
  <r>
    <x v="0"/>
    <n v="2207"/>
    <s v="Fall 2020"/>
    <x v="8"/>
    <s v="EOT"/>
    <s v="CLAS"/>
    <x v="5"/>
    <x v="1"/>
    <s v="RES"/>
    <x v="1"/>
    <n v="3206"/>
  </r>
  <r>
    <x v="0"/>
    <n v="2194"/>
    <s v="Summer 2019"/>
    <x v="5"/>
    <s v="EOT"/>
    <s v="BUSN"/>
    <x v="0"/>
    <x v="1"/>
    <s v="NRES"/>
    <x v="0"/>
    <n v="303"/>
  </r>
  <r>
    <x v="0"/>
    <n v="2241"/>
    <s v="Spring 2024"/>
    <x v="0"/>
    <s v="EOT"/>
    <s v="ARTM"/>
    <x v="2"/>
    <x v="0"/>
    <s v="NRES"/>
    <x v="0"/>
    <n v="2836"/>
  </r>
  <r>
    <x v="0"/>
    <n v="2177"/>
    <s v="Fall 2017"/>
    <x v="3"/>
    <s v="EOT"/>
    <s v="ARPL"/>
    <x v="4"/>
    <x v="0"/>
    <s v="NRES"/>
    <x v="0"/>
    <n v="666"/>
  </r>
  <r>
    <x v="0"/>
    <n v="2251"/>
    <s v="Spring 2025"/>
    <x v="7"/>
    <s v="CENSUS"/>
    <s v="EDUC"/>
    <x v="3"/>
    <x v="0"/>
    <s v="RES"/>
    <x v="1"/>
    <n v="3467"/>
  </r>
  <r>
    <x v="0"/>
    <n v="2177"/>
    <s v="Fall 2017"/>
    <x v="3"/>
    <s v="EOT"/>
    <s v="PAFF"/>
    <x v="1"/>
    <x v="0"/>
    <s v="RES"/>
    <x v="1"/>
    <n v="2131"/>
  </r>
  <r>
    <x v="0"/>
    <n v="2181"/>
    <s v="Spring 2018"/>
    <x v="3"/>
    <s v="EOT"/>
    <s v="EDUC"/>
    <x v="3"/>
    <x v="1"/>
    <s v="NRES"/>
    <x v="0"/>
    <n v="600"/>
  </r>
  <r>
    <x v="0"/>
    <n v="2234"/>
    <s v="Summer 2023"/>
    <x v="0"/>
    <s v="EOT"/>
    <s v="EDUC"/>
    <x v="3"/>
    <x v="1"/>
    <s v="RES"/>
    <x v="1"/>
    <n v="2894"/>
  </r>
  <r>
    <x v="0"/>
    <n v="2174"/>
    <s v="Summer 2017"/>
    <x v="3"/>
    <s v="EOT"/>
    <s v="ARTM"/>
    <x v="2"/>
    <x v="1"/>
    <s v="RES"/>
    <x v="1"/>
    <n v="43"/>
  </r>
  <r>
    <x v="0"/>
    <n v="2241"/>
    <s v="Spring 2024"/>
    <x v="0"/>
    <s v="EOT"/>
    <s v="PAFF"/>
    <x v="1"/>
    <x v="1"/>
    <s v="RES"/>
    <x v="1"/>
    <n v="1532"/>
  </r>
  <r>
    <x v="0"/>
    <n v="2211"/>
    <s v="Spring 2021"/>
    <x v="8"/>
    <s v="EOT"/>
    <s v="ARTM"/>
    <x v="2"/>
    <x v="0"/>
    <s v="RES"/>
    <x v="1"/>
    <n v="12065"/>
  </r>
  <r>
    <x v="0"/>
    <n v="2184"/>
    <s v="Summer 2018"/>
    <x v="2"/>
    <s v="EOT"/>
    <s v="ARPL"/>
    <x v="4"/>
    <x v="1"/>
    <s v="RES"/>
    <x v="1"/>
    <n v="280"/>
  </r>
  <r>
    <x v="0"/>
    <n v="2244"/>
    <s v="Summer 2024"/>
    <x v="7"/>
    <s v="EOT"/>
    <s v="PAFF"/>
    <x v="1"/>
    <x v="1"/>
    <s v="RES"/>
    <x v="1"/>
    <n v="468"/>
  </r>
  <r>
    <x v="0"/>
    <n v="2224"/>
    <s v="Summer 2022"/>
    <x v="6"/>
    <s v="EOT"/>
    <s v="ARPL"/>
    <x v="4"/>
    <x v="1"/>
    <s v="NRES"/>
    <x v="0"/>
    <n v="45"/>
  </r>
  <r>
    <x v="0"/>
    <n v="2154"/>
    <s v="Summer 2015"/>
    <x v="4"/>
    <s v="EOT"/>
    <s v="ARPL"/>
    <x v="4"/>
    <x v="0"/>
    <s v="NRES"/>
    <x v="0"/>
    <n v="30"/>
  </r>
  <r>
    <x v="0"/>
    <n v="2177"/>
    <s v="Fall 2017"/>
    <x v="3"/>
    <s v="EOT"/>
    <s v="BUSN"/>
    <x v="0"/>
    <x v="0"/>
    <s v="RES"/>
    <x v="1"/>
    <n v="11787"/>
  </r>
  <r>
    <x v="0"/>
    <n v="2224"/>
    <s v="Summer 2022"/>
    <x v="6"/>
    <s v="EOT"/>
    <s v="EDUC"/>
    <x v="3"/>
    <x v="1"/>
    <s v="NRES"/>
    <x v="0"/>
    <n v="427"/>
  </r>
  <r>
    <x v="0"/>
    <n v="2217"/>
    <s v="Fall 2021"/>
    <x v="9"/>
    <s v="EOT"/>
    <s v="ARTM"/>
    <x v="2"/>
    <x v="1"/>
    <s v="RES"/>
    <x v="1"/>
    <n v="207"/>
  </r>
  <r>
    <x v="0"/>
    <n v="2207"/>
    <s v="Fall 2020"/>
    <x v="8"/>
    <s v="EOT"/>
    <s v="PAFF"/>
    <x v="1"/>
    <x v="1"/>
    <s v="NRES"/>
    <x v="0"/>
    <n v="422"/>
  </r>
  <r>
    <x v="0"/>
    <n v="2207"/>
    <s v="Fall 2020"/>
    <x v="8"/>
    <s v="EOT"/>
    <s v="CLAS"/>
    <x v="5"/>
    <x v="0"/>
    <s v="NRES"/>
    <x v="0"/>
    <n v="8855"/>
  </r>
  <r>
    <x v="0"/>
    <n v="2191"/>
    <s v="Spring 2019"/>
    <x v="2"/>
    <s v="EOT"/>
    <s v="ARPL"/>
    <x v="4"/>
    <x v="1"/>
    <s v="NRES"/>
    <x v="0"/>
    <n v="691"/>
  </r>
  <r>
    <x v="0"/>
    <n v="2204"/>
    <s v="Summer 2020"/>
    <x v="8"/>
    <s v="EOT"/>
    <s v="BUSN"/>
    <x v="0"/>
    <x v="0"/>
    <s v="RES"/>
    <x v="1"/>
    <n v="3474"/>
  </r>
  <r>
    <x v="0"/>
    <n v="2177"/>
    <s v="Fall 2017"/>
    <x v="3"/>
    <s v="EOT"/>
    <s v="BUSN"/>
    <x v="0"/>
    <x v="1"/>
    <s v="NRES"/>
    <x v="0"/>
    <n v="1708"/>
  </r>
  <r>
    <x v="0"/>
    <n v="2187"/>
    <s v="Fall 2018"/>
    <x v="2"/>
    <s v="EOT"/>
    <s v="BUSN"/>
    <x v="0"/>
    <x v="1"/>
    <s v="RES"/>
    <x v="1"/>
    <n v="4484"/>
  </r>
  <r>
    <x v="0"/>
    <n v="2167"/>
    <s v="Fall 2016"/>
    <x v="1"/>
    <s v="EOT"/>
    <s v="ENGR"/>
    <x v="6"/>
    <x v="1"/>
    <s v="RES"/>
    <x v="1"/>
    <n v="1438.5"/>
  </r>
  <r>
    <x v="0"/>
    <n v="2167"/>
    <s v="Fall 2016"/>
    <x v="1"/>
    <s v="EOT"/>
    <s v="ARPL"/>
    <x v="4"/>
    <x v="1"/>
    <s v="NRES"/>
    <x v="0"/>
    <n v="773"/>
  </r>
  <r>
    <x v="0"/>
    <n v="2187"/>
    <s v="Fall 2018"/>
    <x v="2"/>
    <s v="EOT"/>
    <s v="ENGR"/>
    <x v="6"/>
    <x v="0"/>
    <s v="NRES"/>
    <x v="0"/>
    <n v="1485"/>
  </r>
  <r>
    <x v="0"/>
    <n v="2224"/>
    <s v="Summer 2022"/>
    <x v="6"/>
    <s v="EOT"/>
    <s v="ARPL"/>
    <x v="4"/>
    <x v="0"/>
    <s v="NRES"/>
    <x v="0"/>
    <n v="27"/>
  </r>
  <r>
    <x v="0"/>
    <n v="2177"/>
    <s v="Fall 2017"/>
    <x v="3"/>
    <s v="EOT"/>
    <s v="ENGR"/>
    <x v="6"/>
    <x v="1"/>
    <s v="NRES"/>
    <x v="0"/>
    <n v="1184"/>
  </r>
  <r>
    <x v="0"/>
    <n v="2241"/>
    <s v="Spring 2024"/>
    <x v="0"/>
    <s v="EOT"/>
    <s v="ARPL"/>
    <x v="4"/>
    <x v="0"/>
    <s v="RES"/>
    <x v="1"/>
    <n v="3462"/>
  </r>
  <r>
    <x v="0"/>
    <n v="2194"/>
    <s v="Summer 2019"/>
    <x v="5"/>
    <s v="EOT"/>
    <s v="ARTM"/>
    <x v="2"/>
    <x v="0"/>
    <s v="NRES"/>
    <x v="0"/>
    <n v="214"/>
  </r>
  <r>
    <x v="0"/>
    <n v="2161"/>
    <s v="Spring 2016"/>
    <x v="4"/>
    <s v="EOT"/>
    <s v="CLAS"/>
    <x v="5"/>
    <x v="1"/>
    <s v="NRES"/>
    <x v="0"/>
    <n v="617.5"/>
  </r>
  <r>
    <x v="0"/>
    <n v="2237"/>
    <s v="Fall 2023"/>
    <x v="0"/>
    <s v="EOT"/>
    <s v="PAFF"/>
    <x v="1"/>
    <x v="1"/>
    <s v="RES"/>
    <x v="1"/>
    <n v="1614"/>
  </r>
  <r>
    <x v="0"/>
    <n v="2197"/>
    <s v="Fall 2019"/>
    <x v="5"/>
    <s v="EOT"/>
    <s v="PAFF"/>
    <x v="1"/>
    <x v="1"/>
    <s v="NRES"/>
    <x v="0"/>
    <n v="358"/>
  </r>
  <r>
    <x v="0"/>
    <n v="2174"/>
    <s v="Summer 2017"/>
    <x v="3"/>
    <s v="EOT"/>
    <s v="ENGR"/>
    <x v="6"/>
    <x v="1"/>
    <s v="NRES"/>
    <x v="0"/>
    <n v="56"/>
  </r>
  <r>
    <x v="0"/>
    <n v="2154"/>
    <s v="Summer 2015"/>
    <x v="4"/>
    <s v="EOT"/>
    <s v="ARTM"/>
    <x v="2"/>
    <x v="0"/>
    <s v="RES"/>
    <x v="1"/>
    <n v="722"/>
  </r>
  <r>
    <x v="0"/>
    <n v="2191"/>
    <s v="Spring 2019"/>
    <x v="2"/>
    <s v="EOT"/>
    <s v="EDUC"/>
    <x v="3"/>
    <x v="1"/>
    <s v="NRES"/>
    <x v="0"/>
    <n v="492"/>
  </r>
  <r>
    <x v="0"/>
    <n v="2251"/>
    <s v="Spring 2025"/>
    <x v="7"/>
    <s v="CENSUS"/>
    <s v="BUSN"/>
    <x v="0"/>
    <x v="0"/>
    <s v="NRES"/>
    <x v="0"/>
    <n v="2198"/>
  </r>
  <r>
    <x v="0"/>
    <n v="2167"/>
    <s v="Fall 2016"/>
    <x v="1"/>
    <s v="EOT"/>
    <s v="ENGR"/>
    <x v="6"/>
    <x v="1"/>
    <s v="NRES"/>
    <x v="0"/>
    <n v="1287.5"/>
  </r>
  <r>
    <x v="0"/>
    <n v="2241"/>
    <s v="Spring 2024"/>
    <x v="0"/>
    <s v="EOT"/>
    <s v="CLAS"/>
    <x v="5"/>
    <x v="0"/>
    <s v="NRES"/>
    <x v="0"/>
    <n v="8486"/>
  </r>
  <r>
    <x v="0"/>
    <n v="2227"/>
    <s v="Fall 2022"/>
    <x v="6"/>
    <s v="EOT"/>
    <s v="PAFF"/>
    <x v="1"/>
    <x v="0"/>
    <s v="RES"/>
    <x v="1"/>
    <n v="2379"/>
  </r>
  <r>
    <x v="0"/>
    <n v="2224"/>
    <s v="Summer 2022"/>
    <x v="6"/>
    <s v="EOT"/>
    <s v="ENGR"/>
    <x v="6"/>
    <x v="1"/>
    <s v="RES"/>
    <x v="1"/>
    <n v="134"/>
  </r>
  <r>
    <x v="0"/>
    <n v="2204"/>
    <s v="Summer 2020"/>
    <x v="8"/>
    <s v="EOT"/>
    <s v="ARPL"/>
    <x v="4"/>
    <x v="1"/>
    <s v="RES"/>
    <x v="1"/>
    <n v="686"/>
  </r>
  <r>
    <x v="0"/>
    <n v="2184"/>
    <s v="Summer 2018"/>
    <x v="2"/>
    <s v="EOT"/>
    <s v="EDUC"/>
    <x v="3"/>
    <x v="0"/>
    <s v="RES"/>
    <x v="1"/>
    <n v="544"/>
  </r>
  <r>
    <x v="0"/>
    <n v="2234"/>
    <s v="Summer 2023"/>
    <x v="0"/>
    <s v="EOT"/>
    <s v="ARPL"/>
    <x v="4"/>
    <x v="1"/>
    <s v="NRES"/>
    <x v="0"/>
    <n v="45"/>
  </r>
  <r>
    <x v="0"/>
    <n v="2251"/>
    <s v="Spring 2025"/>
    <x v="7"/>
    <s v="CENSUS"/>
    <s v="ARPL"/>
    <x v="4"/>
    <x v="0"/>
    <s v="RES"/>
    <x v="1"/>
    <n v="3774"/>
  </r>
  <r>
    <x v="0"/>
    <n v="2237"/>
    <s v="Fall 2023"/>
    <x v="0"/>
    <s v="EOT"/>
    <s v="EDUC"/>
    <x v="3"/>
    <x v="1"/>
    <s v="RES"/>
    <x v="1"/>
    <n v="5199"/>
  </r>
  <r>
    <x v="0"/>
    <n v="2231"/>
    <s v="Spring 2023"/>
    <x v="6"/>
    <s v="EOT"/>
    <s v="ENGR"/>
    <x v="6"/>
    <x v="0"/>
    <s v="RES"/>
    <x v="1"/>
    <n v="9978"/>
  </r>
  <r>
    <x v="0"/>
    <n v="2154"/>
    <s v="Summer 2015"/>
    <x v="4"/>
    <s v="EOT"/>
    <s v="EDUC"/>
    <x v="3"/>
    <x v="1"/>
    <s v="RES"/>
    <x v="1"/>
    <n v="3650"/>
  </r>
  <r>
    <x v="0"/>
    <n v="2187"/>
    <s v="Fall 2018"/>
    <x v="2"/>
    <s v="EOT"/>
    <s v="CLAS"/>
    <x v="5"/>
    <x v="0"/>
    <s v="NRES"/>
    <x v="0"/>
    <n v="11718"/>
  </r>
  <r>
    <x v="0"/>
    <n v="2247"/>
    <s v="Fall 2024"/>
    <x v="7"/>
    <s v="EOT"/>
    <s v="CLAS"/>
    <x v="5"/>
    <x v="0"/>
    <s v="RES"/>
    <x v="1"/>
    <n v="53693"/>
  </r>
  <r>
    <x v="0"/>
    <n v="2231"/>
    <s v="Spring 2023"/>
    <x v="6"/>
    <s v="EOT"/>
    <s v="CLAS"/>
    <x v="5"/>
    <x v="1"/>
    <s v="RES"/>
    <x v="1"/>
    <n v="2265"/>
  </r>
  <r>
    <x v="0"/>
    <n v="2207"/>
    <s v="Fall 2020"/>
    <x v="8"/>
    <s v="EOT"/>
    <s v="ENGR"/>
    <x v="6"/>
    <x v="0"/>
    <s v="RES"/>
    <x v="1"/>
    <n v="11001"/>
  </r>
  <r>
    <x v="0"/>
    <n v="2224"/>
    <s v="Summer 2022"/>
    <x v="6"/>
    <s v="EOT"/>
    <s v="ARTM"/>
    <x v="2"/>
    <x v="1"/>
    <s v="RES"/>
    <x v="1"/>
    <n v="20"/>
  </r>
  <r>
    <x v="0"/>
    <n v="2177"/>
    <s v="Fall 2017"/>
    <x v="3"/>
    <s v="EOT"/>
    <s v="EDUC"/>
    <x v="3"/>
    <x v="1"/>
    <s v="NRES"/>
    <x v="0"/>
    <n v="617"/>
  </r>
  <r>
    <x v="0"/>
    <n v="2204"/>
    <s v="Summer 2020"/>
    <x v="8"/>
    <s v="EOT"/>
    <s v="ARPL"/>
    <x v="4"/>
    <x v="0"/>
    <s v="RES"/>
    <x v="1"/>
    <n v="219"/>
  </r>
  <r>
    <x v="0"/>
    <n v="2157"/>
    <s v="Fall 2015"/>
    <x v="4"/>
    <s v="EOT"/>
    <s v="BUSN"/>
    <x v="0"/>
    <x v="0"/>
    <s v="RES"/>
    <x v="1"/>
    <n v="10689"/>
  </r>
  <r>
    <x v="0"/>
    <n v="2244"/>
    <s v="Summer 2024"/>
    <x v="7"/>
    <s v="EOT"/>
    <s v="PAFF"/>
    <x v="1"/>
    <x v="1"/>
    <s v="NRES"/>
    <x v="0"/>
    <n v="90"/>
  </r>
  <r>
    <x v="0"/>
    <n v="2194"/>
    <s v="Summer 2019"/>
    <x v="5"/>
    <s v="EOT"/>
    <s v="CRSS"/>
    <x v="7"/>
    <x v="1"/>
    <s v="RES"/>
    <x v="1"/>
    <n v="6"/>
  </r>
  <r>
    <x v="0"/>
    <n v="2177"/>
    <s v="Fall 2017"/>
    <x v="3"/>
    <s v="EOT"/>
    <s v="CRSS"/>
    <x v="7"/>
    <x v="0"/>
    <s v="RES"/>
    <x v="1"/>
    <n v="724"/>
  </r>
  <r>
    <x v="0"/>
    <n v="2231"/>
    <s v="Spring 2023"/>
    <x v="6"/>
    <s v="EOT"/>
    <s v="PAFF"/>
    <x v="1"/>
    <x v="1"/>
    <s v="RES"/>
    <x v="1"/>
    <n v="1710"/>
  </r>
  <r>
    <x v="0"/>
    <n v="2237"/>
    <s v="Fall 2023"/>
    <x v="0"/>
    <s v="EOT"/>
    <s v="ENGR"/>
    <x v="6"/>
    <x v="0"/>
    <s v="NRES"/>
    <x v="0"/>
    <n v="1979"/>
  </r>
  <r>
    <x v="0"/>
    <n v="2157"/>
    <s v="Fall 2015"/>
    <x v="4"/>
    <s v="EOT"/>
    <s v="CLAS"/>
    <x v="5"/>
    <x v="0"/>
    <s v="NULL"/>
    <x v="0"/>
    <n v="9"/>
  </r>
  <r>
    <x v="0"/>
    <n v="2214"/>
    <s v="Summer 2021"/>
    <x v="9"/>
    <s v="EOT"/>
    <s v="BUSN"/>
    <x v="0"/>
    <x v="1"/>
    <s v="NRES"/>
    <x v="0"/>
    <n v="506"/>
  </r>
  <r>
    <x v="0"/>
    <n v="2211"/>
    <s v="Spring 2021"/>
    <x v="8"/>
    <s v="EOT"/>
    <s v="ARPL"/>
    <x v="4"/>
    <x v="0"/>
    <s v="NRES"/>
    <x v="0"/>
    <n v="546"/>
  </r>
  <r>
    <x v="0"/>
    <n v="2207"/>
    <s v="Fall 2020"/>
    <x v="8"/>
    <s v="EOT"/>
    <s v="ARPL"/>
    <x v="4"/>
    <x v="1"/>
    <s v="RES"/>
    <x v="1"/>
    <n v="3795"/>
  </r>
  <r>
    <x v="0"/>
    <n v="2161"/>
    <s v="Spring 2016"/>
    <x v="4"/>
    <s v="EOT"/>
    <s v="ARTM"/>
    <x v="2"/>
    <x v="0"/>
    <s v="NRES"/>
    <x v="0"/>
    <n v="1787"/>
  </r>
  <r>
    <x v="0"/>
    <n v="2174"/>
    <s v="Summer 2017"/>
    <x v="3"/>
    <s v="EOT"/>
    <s v="ARTM"/>
    <x v="2"/>
    <x v="0"/>
    <s v="RES"/>
    <x v="1"/>
    <n v="826"/>
  </r>
  <r>
    <x v="0"/>
    <n v="2221"/>
    <s v="Spring 2022"/>
    <x v="9"/>
    <s v="EOT"/>
    <s v="PAFF"/>
    <x v="1"/>
    <x v="0"/>
    <s v="RES"/>
    <x v="1"/>
    <n v="2285"/>
  </r>
  <r>
    <x v="0"/>
    <n v="2181"/>
    <s v="Spring 2018"/>
    <x v="3"/>
    <s v="EOT"/>
    <s v="ARPL"/>
    <x v="4"/>
    <x v="1"/>
    <s v="NRES"/>
    <x v="0"/>
    <n v="646"/>
  </r>
  <r>
    <x v="0"/>
    <n v="2167"/>
    <s v="Fall 2016"/>
    <x v="1"/>
    <s v="EOT"/>
    <s v="CLAS"/>
    <x v="5"/>
    <x v="1"/>
    <s v="RES"/>
    <x v="1"/>
    <n v="2876"/>
  </r>
  <r>
    <x v="0"/>
    <n v="2167"/>
    <s v="Fall 2016"/>
    <x v="1"/>
    <s v="EOT"/>
    <s v="CLAS"/>
    <x v="5"/>
    <x v="0"/>
    <s v="NRES"/>
    <x v="0"/>
    <n v="11040"/>
  </r>
  <r>
    <x v="0"/>
    <n v="2211"/>
    <s v="Spring 2021"/>
    <x v="8"/>
    <s v="EOT"/>
    <s v="ARTM"/>
    <x v="2"/>
    <x v="1"/>
    <s v="NRES"/>
    <x v="0"/>
    <n v="31"/>
  </r>
  <r>
    <x v="0"/>
    <n v="2161"/>
    <s v="Spring 2016"/>
    <x v="4"/>
    <s v="EOT"/>
    <s v="CLAS"/>
    <x v="5"/>
    <x v="0"/>
    <s v="RES"/>
    <x v="1"/>
    <n v="61840"/>
  </r>
  <r>
    <x v="0"/>
    <n v="2234"/>
    <s v="Summer 2023"/>
    <x v="0"/>
    <s v="EOT"/>
    <s v="CLAS"/>
    <x v="5"/>
    <x v="1"/>
    <s v="NRES"/>
    <x v="0"/>
    <n v="42"/>
  </r>
  <r>
    <x v="0"/>
    <n v="2221"/>
    <s v="Spring 2022"/>
    <x v="9"/>
    <s v="EOT"/>
    <s v="ARPL"/>
    <x v="4"/>
    <x v="0"/>
    <s v="NRES"/>
    <x v="0"/>
    <n v="513"/>
  </r>
  <r>
    <x v="0"/>
    <n v="2241"/>
    <s v="Spring 2024"/>
    <x v="0"/>
    <s v="EOT"/>
    <s v="EDUC"/>
    <x v="3"/>
    <x v="0"/>
    <s v="NRES"/>
    <x v="0"/>
    <n v="498"/>
  </r>
  <r>
    <x v="0"/>
    <n v="2154"/>
    <s v="Summer 2015"/>
    <x v="4"/>
    <s v="EOT"/>
    <s v="ENGR"/>
    <x v="6"/>
    <x v="1"/>
    <s v="NRES"/>
    <x v="0"/>
    <n v="109"/>
  </r>
  <r>
    <x v="0"/>
    <n v="2247"/>
    <s v="Fall 2024"/>
    <x v="7"/>
    <s v="EOT"/>
    <s v="PAFF"/>
    <x v="1"/>
    <x v="1"/>
    <s v="NRES"/>
    <x v="0"/>
    <n v="405"/>
  </r>
  <r>
    <x v="0"/>
    <n v="2187"/>
    <s v="Fall 2018"/>
    <x v="2"/>
    <s v="EOT"/>
    <s v="PAFF"/>
    <x v="1"/>
    <x v="1"/>
    <s v="RES"/>
    <x v="1"/>
    <n v="1672"/>
  </r>
  <r>
    <x v="0"/>
    <n v="2164"/>
    <s v="Summer 2016"/>
    <x v="1"/>
    <s v="EOT"/>
    <s v="ARTM"/>
    <x v="2"/>
    <x v="0"/>
    <s v="RES"/>
    <x v="1"/>
    <n v="751"/>
  </r>
  <r>
    <x v="0"/>
    <n v="2157"/>
    <s v="Fall 2015"/>
    <x v="4"/>
    <s v="EOT"/>
    <s v="CLAS"/>
    <x v="5"/>
    <x v="0"/>
    <s v="NRES"/>
    <x v="0"/>
    <n v="10376"/>
  </r>
  <r>
    <x v="0"/>
    <n v="2191"/>
    <s v="Spring 2019"/>
    <x v="2"/>
    <s v="EOT"/>
    <s v="BUSN"/>
    <x v="0"/>
    <x v="1"/>
    <s v="RES"/>
    <x v="1"/>
    <n v="4273"/>
  </r>
  <r>
    <x v="0"/>
    <n v="2181"/>
    <s v="Spring 2018"/>
    <x v="3"/>
    <s v="EOT"/>
    <s v="ENGR"/>
    <x v="6"/>
    <x v="1"/>
    <s v="RES"/>
    <x v="1"/>
    <n v="1464.5"/>
  </r>
  <r>
    <x v="0"/>
    <n v="2157"/>
    <s v="Fall 2015"/>
    <x v="4"/>
    <s v="EOT"/>
    <s v="ARPL"/>
    <x v="4"/>
    <x v="0"/>
    <s v="NRES"/>
    <x v="0"/>
    <n v="618"/>
  </r>
  <r>
    <x v="0"/>
    <n v="2161"/>
    <s v="Spring 2016"/>
    <x v="4"/>
    <s v="EOT"/>
    <s v="ARTM"/>
    <x v="2"/>
    <x v="0"/>
    <s v="RES"/>
    <x v="1"/>
    <n v="10072"/>
  </r>
  <r>
    <x v="0"/>
    <n v="2157"/>
    <s v="Fall 2015"/>
    <x v="4"/>
    <s v="EOT"/>
    <s v="ARPL"/>
    <x v="4"/>
    <x v="1"/>
    <s v="RES"/>
    <x v="1"/>
    <n v="3582"/>
  </r>
  <r>
    <x v="0"/>
    <n v="2241"/>
    <s v="Spring 2024"/>
    <x v="0"/>
    <s v="EOT"/>
    <s v="BUSN"/>
    <x v="0"/>
    <x v="0"/>
    <s v="NRES"/>
    <x v="0"/>
    <n v="1685"/>
  </r>
  <r>
    <x v="0"/>
    <n v="2157"/>
    <s v="Fall 2015"/>
    <x v="4"/>
    <s v="EOT"/>
    <s v="EDUC"/>
    <x v="3"/>
    <x v="0"/>
    <s v="RES"/>
    <x v="1"/>
    <n v="2481"/>
  </r>
  <r>
    <x v="0"/>
    <n v="2174"/>
    <s v="Summer 2017"/>
    <x v="3"/>
    <s v="EOT"/>
    <s v="BUSN"/>
    <x v="0"/>
    <x v="0"/>
    <s v="NRES"/>
    <x v="0"/>
    <n v="660"/>
  </r>
  <r>
    <x v="0"/>
    <n v="2224"/>
    <s v="Summer 2022"/>
    <x v="6"/>
    <s v="EOT"/>
    <s v="BUSN"/>
    <x v="0"/>
    <x v="0"/>
    <s v="NRES"/>
    <x v="0"/>
    <n v="377"/>
  </r>
  <r>
    <x v="0"/>
    <n v="2251"/>
    <s v="Spring 2025"/>
    <x v="7"/>
    <s v="CENSUS"/>
    <s v="ARPL"/>
    <x v="4"/>
    <x v="0"/>
    <s v="NRES"/>
    <x v="0"/>
    <n v="525"/>
  </r>
  <r>
    <x v="0"/>
    <n v="2167"/>
    <s v="Fall 2016"/>
    <x v="1"/>
    <s v="EOT"/>
    <s v="ENGR"/>
    <x v="6"/>
    <x v="0"/>
    <s v="RES"/>
    <x v="1"/>
    <n v="8386"/>
  </r>
  <r>
    <x v="0"/>
    <n v="2191"/>
    <s v="Spring 2019"/>
    <x v="2"/>
    <s v="EOT"/>
    <s v="ENGR"/>
    <x v="6"/>
    <x v="0"/>
    <s v="NRES"/>
    <x v="0"/>
    <n v="1411"/>
  </r>
  <r>
    <x v="0"/>
    <n v="2161"/>
    <s v="Spring 2016"/>
    <x v="4"/>
    <s v="EOT"/>
    <s v="ARPL"/>
    <x v="4"/>
    <x v="0"/>
    <s v="RES"/>
    <x v="1"/>
    <n v="1877"/>
  </r>
  <r>
    <x v="0"/>
    <n v="2214"/>
    <s v="Summer 2021"/>
    <x v="9"/>
    <s v="EOT"/>
    <s v="CLAS"/>
    <x v="5"/>
    <x v="0"/>
    <s v="NRES"/>
    <x v="0"/>
    <n v="2633"/>
  </r>
  <r>
    <x v="0"/>
    <n v="2241"/>
    <s v="Spring 2024"/>
    <x v="0"/>
    <s v="EOT"/>
    <s v="CLAS"/>
    <x v="5"/>
    <x v="0"/>
    <s v="RES"/>
    <x v="1"/>
    <n v="48297"/>
  </r>
  <r>
    <x v="0"/>
    <n v="2187"/>
    <s v="Fall 2018"/>
    <x v="2"/>
    <s v="EOT"/>
    <s v="ARTM"/>
    <x v="2"/>
    <x v="1"/>
    <s v="RES"/>
    <x v="1"/>
    <n v="95"/>
  </r>
  <r>
    <x v="0"/>
    <n v="2171"/>
    <s v="Spring 2017"/>
    <x v="1"/>
    <s v="EOT"/>
    <s v="ARTM"/>
    <x v="2"/>
    <x v="0"/>
    <s v="RES"/>
    <x v="1"/>
    <n v="10922"/>
  </r>
  <r>
    <x v="0"/>
    <n v="2217"/>
    <s v="Fall 2021"/>
    <x v="9"/>
    <s v="EOT"/>
    <s v="BUSN"/>
    <x v="0"/>
    <x v="0"/>
    <s v="NRES"/>
    <x v="0"/>
    <n v="1743"/>
  </r>
  <r>
    <x v="0"/>
    <n v="2204"/>
    <s v="Summer 2020"/>
    <x v="8"/>
    <s v="EOT"/>
    <s v="BUSN"/>
    <x v="0"/>
    <x v="0"/>
    <s v="NRES"/>
    <x v="0"/>
    <n v="651"/>
  </r>
  <r>
    <x v="0"/>
    <n v="2194"/>
    <s v="Summer 2019"/>
    <x v="5"/>
    <s v="EOT"/>
    <s v="ARTM"/>
    <x v="2"/>
    <x v="1"/>
    <s v="RES"/>
    <x v="1"/>
    <n v="28"/>
  </r>
  <r>
    <x v="0"/>
    <n v="2201"/>
    <s v="Spring 2020"/>
    <x v="5"/>
    <s v="EOT"/>
    <s v="EDUC"/>
    <x v="3"/>
    <x v="1"/>
    <s v="NRES"/>
    <x v="0"/>
    <n v="457"/>
  </r>
  <r>
    <x v="0"/>
    <n v="2161"/>
    <s v="Spring 2016"/>
    <x v="4"/>
    <s v="EOT"/>
    <s v="ARPL"/>
    <x v="4"/>
    <x v="1"/>
    <s v="RES"/>
    <x v="1"/>
    <n v="3317"/>
  </r>
  <r>
    <x v="0"/>
    <n v="2171"/>
    <s v="Spring 2017"/>
    <x v="1"/>
    <s v="EOT"/>
    <s v="CRSS"/>
    <x v="7"/>
    <x v="1"/>
    <s v="RES"/>
    <x v="1"/>
    <n v="40"/>
  </r>
  <r>
    <x v="0"/>
    <n v="2204"/>
    <s v="Summer 2020"/>
    <x v="8"/>
    <s v="EOT"/>
    <s v="EDUC"/>
    <x v="3"/>
    <x v="0"/>
    <s v="RES"/>
    <x v="1"/>
    <n v="1018"/>
  </r>
  <r>
    <x v="0"/>
    <n v="2244"/>
    <s v="Summer 2024"/>
    <x v="7"/>
    <s v="EOT"/>
    <s v="CRSS"/>
    <x v="7"/>
    <x v="0"/>
    <s v="NRES"/>
    <x v="0"/>
    <n v="3"/>
  </r>
  <r>
    <x v="0"/>
    <n v="2177"/>
    <s v="Fall 2017"/>
    <x v="3"/>
    <s v="EOT"/>
    <s v="CLAS"/>
    <x v="5"/>
    <x v="0"/>
    <s v="RES"/>
    <x v="1"/>
    <n v="68272"/>
  </r>
  <r>
    <x v="0"/>
    <n v="2171"/>
    <s v="Spring 2017"/>
    <x v="1"/>
    <s v="EOT"/>
    <s v="ARPL"/>
    <x v="4"/>
    <x v="0"/>
    <s v="NRES"/>
    <x v="0"/>
    <n v="666"/>
  </r>
  <r>
    <x v="0"/>
    <n v="2194"/>
    <s v="Summer 2019"/>
    <x v="5"/>
    <s v="EOT"/>
    <s v="BUSN"/>
    <x v="0"/>
    <x v="1"/>
    <s v="RES"/>
    <x v="1"/>
    <n v="1648"/>
  </r>
  <r>
    <x v="0"/>
    <n v="2214"/>
    <s v="Summer 2021"/>
    <x v="9"/>
    <s v="EOT"/>
    <s v="EDUC"/>
    <x v="3"/>
    <x v="1"/>
    <s v="NRES"/>
    <x v="0"/>
    <n v="365"/>
  </r>
  <r>
    <x v="0"/>
    <n v="2241"/>
    <s v="Spring 2024"/>
    <x v="0"/>
    <s v="EOT"/>
    <s v="EDUC"/>
    <x v="3"/>
    <x v="0"/>
    <s v="RES"/>
    <x v="1"/>
    <n v="3556"/>
  </r>
  <r>
    <x v="0"/>
    <n v="2201"/>
    <s v="Spring 2020"/>
    <x v="5"/>
    <s v="EOT"/>
    <s v="CLAS"/>
    <x v="5"/>
    <x v="0"/>
    <s v="NRES"/>
    <x v="0"/>
    <n v="9905"/>
  </r>
  <r>
    <x v="0"/>
    <n v="2227"/>
    <s v="Fall 2022"/>
    <x v="6"/>
    <s v="EOT"/>
    <s v="CRSS"/>
    <x v="7"/>
    <x v="0"/>
    <s v="NRES"/>
    <x v="0"/>
    <n v="213"/>
  </r>
  <r>
    <x v="0"/>
    <n v="2211"/>
    <s v="Spring 2021"/>
    <x v="8"/>
    <s v="EOT"/>
    <s v="CLAS"/>
    <x v="5"/>
    <x v="0"/>
    <s v="RES"/>
    <x v="1"/>
    <n v="55326"/>
  </r>
  <r>
    <x v="0"/>
    <n v="2197"/>
    <s v="Fall 2019"/>
    <x v="5"/>
    <s v="EOT"/>
    <s v="ARPL"/>
    <x v="4"/>
    <x v="1"/>
    <s v="NRES"/>
    <x v="0"/>
    <n v="681"/>
  </r>
  <r>
    <x v="0"/>
    <n v="2234"/>
    <s v="Summer 2023"/>
    <x v="0"/>
    <s v="EOT"/>
    <s v="ENGR"/>
    <x v="6"/>
    <x v="1"/>
    <s v="RES"/>
    <x v="1"/>
    <n v="148"/>
  </r>
  <r>
    <x v="0"/>
    <n v="2211"/>
    <s v="Spring 2021"/>
    <x v="8"/>
    <s v="EOT"/>
    <s v="CLAS"/>
    <x v="5"/>
    <x v="1"/>
    <s v="RES"/>
    <x v="1"/>
    <n v="3043.5"/>
  </r>
  <r>
    <x v="0"/>
    <n v="2244"/>
    <s v="Summer 2024"/>
    <x v="7"/>
    <s v="EOT"/>
    <s v="ARPL"/>
    <x v="4"/>
    <x v="1"/>
    <s v="RES"/>
    <x v="1"/>
    <n v="297"/>
  </r>
  <r>
    <x v="0"/>
    <n v="2251"/>
    <s v="Spring 2025"/>
    <x v="7"/>
    <s v="CENSUS"/>
    <s v="PAFF"/>
    <x v="1"/>
    <x v="0"/>
    <s v="NRES"/>
    <x v="0"/>
    <n v="283"/>
  </r>
  <r>
    <x v="0"/>
    <n v="2227"/>
    <s v="Fall 2022"/>
    <x v="6"/>
    <s v="EOT"/>
    <s v="CLAS"/>
    <x v="5"/>
    <x v="0"/>
    <s v="NRES"/>
    <x v="0"/>
    <n v="9621"/>
  </r>
  <r>
    <x v="0"/>
    <n v="2247"/>
    <s v="Fall 2024"/>
    <x v="7"/>
    <s v="EOT"/>
    <s v="CLAS"/>
    <x v="5"/>
    <x v="1"/>
    <s v="RES"/>
    <x v="1"/>
    <n v="2640"/>
  </r>
  <r>
    <x v="0"/>
    <n v="2171"/>
    <s v="Spring 2017"/>
    <x v="1"/>
    <s v="EOT"/>
    <s v="PAFF"/>
    <x v="1"/>
    <x v="1"/>
    <s v="NRES"/>
    <x v="0"/>
    <n v="606"/>
  </r>
  <r>
    <x v="0"/>
    <n v="2214"/>
    <s v="Summer 2021"/>
    <x v="9"/>
    <s v="EOT"/>
    <s v="ARTM"/>
    <x v="2"/>
    <x v="0"/>
    <s v="RES"/>
    <x v="1"/>
    <n v="1219"/>
  </r>
  <r>
    <x v="0"/>
    <n v="2224"/>
    <s v="Summer 2022"/>
    <x v="6"/>
    <s v="EOT"/>
    <s v="CRSS"/>
    <x v="7"/>
    <x v="0"/>
    <s v="RES"/>
    <x v="1"/>
    <n v="93"/>
  </r>
  <r>
    <x v="0"/>
    <n v="2154"/>
    <s v="Summer 2015"/>
    <x v="4"/>
    <s v="EOT"/>
    <s v="PAFF"/>
    <x v="1"/>
    <x v="0"/>
    <s v="NRES"/>
    <x v="0"/>
    <n v="18"/>
  </r>
  <r>
    <x v="0"/>
    <n v="2247"/>
    <s v="Fall 2024"/>
    <x v="7"/>
    <s v="EOT"/>
    <s v="BUSN"/>
    <x v="0"/>
    <x v="1"/>
    <s v="RES"/>
    <x v="1"/>
    <n v="6235"/>
  </r>
  <r>
    <x v="0"/>
    <n v="2204"/>
    <s v="Summer 2020"/>
    <x v="8"/>
    <s v="EOT"/>
    <s v="ENGR"/>
    <x v="6"/>
    <x v="1"/>
    <s v="RES"/>
    <x v="1"/>
    <n v="151"/>
  </r>
  <r>
    <x v="0"/>
    <n v="2157"/>
    <s v="Fall 2015"/>
    <x v="4"/>
    <s v="EOT"/>
    <s v="EDUC"/>
    <x v="3"/>
    <x v="0"/>
    <s v="NRES"/>
    <x v="0"/>
    <n v="233"/>
  </r>
  <r>
    <x v="0"/>
    <n v="2217"/>
    <s v="Fall 2021"/>
    <x v="9"/>
    <s v="EOT"/>
    <s v="BUSN"/>
    <x v="0"/>
    <x v="1"/>
    <s v="RES"/>
    <x v="1"/>
    <n v="6945"/>
  </r>
  <r>
    <x v="0"/>
    <n v="2174"/>
    <s v="Summer 2017"/>
    <x v="3"/>
    <s v="EOT"/>
    <s v="ARPL"/>
    <x v="4"/>
    <x v="0"/>
    <s v="NRES"/>
    <x v="0"/>
    <n v="48"/>
  </r>
  <r>
    <x v="0"/>
    <n v="2167"/>
    <s v="Fall 2016"/>
    <x v="1"/>
    <s v="EOT"/>
    <s v="BUSN"/>
    <x v="0"/>
    <x v="0"/>
    <s v="RES"/>
    <x v="1"/>
    <n v="11501"/>
  </r>
  <r>
    <x v="0"/>
    <n v="2197"/>
    <s v="Fall 2019"/>
    <x v="5"/>
    <s v="EOT"/>
    <s v="BUSN"/>
    <x v="0"/>
    <x v="1"/>
    <s v="NRES"/>
    <x v="0"/>
    <n v="1307"/>
  </r>
  <r>
    <x v="0"/>
    <n v="2181"/>
    <s v="Spring 2018"/>
    <x v="3"/>
    <s v="EOT"/>
    <s v="CLAS"/>
    <x v="5"/>
    <x v="1"/>
    <s v="RES"/>
    <x v="1"/>
    <n v="2636.5"/>
  </r>
  <r>
    <x v="0"/>
    <n v="2251"/>
    <s v="Spring 2025"/>
    <x v="7"/>
    <s v="CENSUS"/>
    <s v="BUSN"/>
    <x v="0"/>
    <x v="1"/>
    <s v="NRES"/>
    <x v="0"/>
    <n v="1764"/>
  </r>
  <r>
    <x v="0"/>
    <n v="2224"/>
    <s v="Summer 2022"/>
    <x v="6"/>
    <s v="EOT"/>
    <s v="EDUC"/>
    <x v="3"/>
    <x v="1"/>
    <s v="RES"/>
    <x v="1"/>
    <n v="3288"/>
  </r>
  <r>
    <x v="0"/>
    <n v="2207"/>
    <s v="Fall 2020"/>
    <x v="8"/>
    <s v="EOT"/>
    <s v="BUSN"/>
    <x v="0"/>
    <x v="1"/>
    <s v="NRES"/>
    <x v="0"/>
    <n v="1281"/>
  </r>
  <r>
    <x v="0"/>
    <n v="2241"/>
    <s v="Spring 2024"/>
    <x v="0"/>
    <s v="EOT"/>
    <s v="PAFF"/>
    <x v="1"/>
    <x v="0"/>
    <s v="NRES"/>
    <x v="0"/>
    <n v="201"/>
  </r>
  <r>
    <x v="0"/>
    <n v="2241"/>
    <s v="Spring 2024"/>
    <x v="0"/>
    <s v="EOT"/>
    <s v="ARPL"/>
    <x v="4"/>
    <x v="0"/>
    <s v="NRES"/>
    <x v="0"/>
    <n v="528"/>
  </r>
  <r>
    <x v="0"/>
    <n v="2161"/>
    <s v="Spring 2016"/>
    <x v="4"/>
    <s v="EOT"/>
    <s v="ENGR"/>
    <x v="6"/>
    <x v="1"/>
    <s v="RES"/>
    <x v="1"/>
    <n v="1418"/>
  </r>
  <r>
    <x v="0"/>
    <n v="2157"/>
    <s v="Fall 2015"/>
    <x v="4"/>
    <s v="EOT"/>
    <s v="PAFF"/>
    <x v="1"/>
    <x v="1"/>
    <s v="RES"/>
    <x v="1"/>
    <n v="1777"/>
  </r>
  <r>
    <x v="0"/>
    <n v="2164"/>
    <s v="Summer 2016"/>
    <x v="1"/>
    <s v="EOT"/>
    <s v="ARPL"/>
    <x v="4"/>
    <x v="1"/>
    <s v="RES"/>
    <x v="1"/>
    <n v="243"/>
  </r>
  <r>
    <x v="0"/>
    <n v="2234"/>
    <s v="Summer 2023"/>
    <x v="0"/>
    <s v="EOT"/>
    <s v="CRSS"/>
    <x v="7"/>
    <x v="0"/>
    <s v="RES"/>
    <x v="1"/>
    <n v="103"/>
  </r>
  <r>
    <x v="0"/>
    <n v="2244"/>
    <s v="Summer 2024"/>
    <x v="7"/>
    <s v="EOT"/>
    <s v="EDUC"/>
    <x v="3"/>
    <x v="1"/>
    <s v="RES"/>
    <x v="1"/>
    <n v="3187"/>
  </r>
  <r>
    <x v="0"/>
    <n v="2187"/>
    <s v="Fall 2018"/>
    <x v="2"/>
    <s v="EOT"/>
    <s v="ARPL"/>
    <x v="4"/>
    <x v="1"/>
    <s v="NRES"/>
    <x v="0"/>
    <n v="853"/>
  </r>
  <r>
    <x v="0"/>
    <n v="2241"/>
    <s v="Spring 2024"/>
    <x v="0"/>
    <s v="EOT"/>
    <s v="CRSS"/>
    <x v="7"/>
    <x v="0"/>
    <s v="RES"/>
    <x v="1"/>
    <n v="259"/>
  </r>
  <r>
    <x v="0"/>
    <n v="2164"/>
    <s v="Summer 2016"/>
    <x v="1"/>
    <s v="EOT"/>
    <s v="CLAS"/>
    <x v="5"/>
    <x v="0"/>
    <s v="NRES"/>
    <x v="0"/>
    <n v="2058"/>
  </r>
  <r>
    <x v="0"/>
    <n v="2224"/>
    <s v="Summer 2022"/>
    <x v="6"/>
    <s v="EOT"/>
    <s v="EDUC"/>
    <x v="3"/>
    <x v="0"/>
    <s v="RES"/>
    <x v="1"/>
    <n v="720"/>
  </r>
  <r>
    <x v="0"/>
    <n v="2181"/>
    <s v="Spring 2018"/>
    <x v="3"/>
    <s v="EOT"/>
    <s v="EDUC"/>
    <x v="3"/>
    <x v="1"/>
    <s v="RES"/>
    <x v="1"/>
    <n v="5898"/>
  </r>
  <r>
    <x v="0"/>
    <n v="2211"/>
    <s v="Spring 2021"/>
    <x v="8"/>
    <s v="EOT"/>
    <s v="PAFF"/>
    <x v="1"/>
    <x v="1"/>
    <s v="NRES"/>
    <x v="0"/>
    <n v="516"/>
  </r>
  <r>
    <x v="0"/>
    <n v="2251"/>
    <s v="Spring 2025"/>
    <x v="7"/>
    <s v="CENSUS"/>
    <s v="PAFF"/>
    <x v="1"/>
    <x v="0"/>
    <s v="RES"/>
    <x v="1"/>
    <n v="2256"/>
  </r>
  <r>
    <x v="0"/>
    <n v="2247"/>
    <s v="Fall 2024"/>
    <x v="7"/>
    <s v="EOT"/>
    <s v="ARPL"/>
    <x v="4"/>
    <x v="1"/>
    <s v="NRES"/>
    <x v="0"/>
    <n v="308"/>
  </r>
  <r>
    <x v="0"/>
    <n v="2234"/>
    <s v="Summer 2023"/>
    <x v="0"/>
    <s v="EOT"/>
    <s v="ENGR"/>
    <x v="6"/>
    <x v="0"/>
    <s v="RES"/>
    <x v="1"/>
    <n v="745"/>
  </r>
  <r>
    <x v="0"/>
    <n v="2204"/>
    <s v="Summer 2020"/>
    <x v="8"/>
    <s v="EOT"/>
    <s v="ENGR"/>
    <x v="6"/>
    <x v="0"/>
    <s v="RES"/>
    <x v="1"/>
    <n v="898"/>
  </r>
  <r>
    <x v="0"/>
    <n v="2221"/>
    <s v="Spring 2022"/>
    <x v="9"/>
    <s v="EOT"/>
    <s v="ARPL"/>
    <x v="4"/>
    <x v="0"/>
    <s v="RES"/>
    <x v="1"/>
    <n v="2928"/>
  </r>
  <r>
    <x v="0"/>
    <n v="2211"/>
    <s v="Spring 2021"/>
    <x v="8"/>
    <s v="EOT"/>
    <s v="PAFF"/>
    <x v="1"/>
    <x v="0"/>
    <s v="RES"/>
    <x v="1"/>
    <n v="2178"/>
  </r>
  <r>
    <x v="0"/>
    <n v="2214"/>
    <s v="Summer 2021"/>
    <x v="9"/>
    <s v="EOT"/>
    <s v="PAFF"/>
    <x v="1"/>
    <x v="0"/>
    <s v="NRES"/>
    <x v="0"/>
    <n v="53"/>
  </r>
  <r>
    <x v="0"/>
    <n v="2194"/>
    <s v="Summer 2019"/>
    <x v="5"/>
    <s v="EOT"/>
    <s v="CLAS"/>
    <x v="5"/>
    <x v="1"/>
    <s v="NRES"/>
    <x v="0"/>
    <n v="70"/>
  </r>
  <r>
    <x v="0"/>
    <n v="2181"/>
    <s v="Spring 2018"/>
    <x v="3"/>
    <s v="EOT"/>
    <s v="ARTM"/>
    <x v="2"/>
    <x v="1"/>
    <s v="NRES"/>
    <x v="0"/>
    <n v="72"/>
  </r>
  <r>
    <x v="0"/>
    <n v="2221"/>
    <s v="Spring 2022"/>
    <x v="9"/>
    <s v="EOT"/>
    <s v="EDUC"/>
    <x v="3"/>
    <x v="0"/>
    <s v="RES"/>
    <x v="1"/>
    <n v="3941"/>
  </r>
  <r>
    <x v="0"/>
    <n v="2224"/>
    <s v="Summer 2022"/>
    <x v="6"/>
    <s v="EOT"/>
    <s v="CLAS"/>
    <x v="5"/>
    <x v="0"/>
    <s v="NRES"/>
    <x v="0"/>
    <n v="2180"/>
  </r>
  <r>
    <x v="0"/>
    <n v="2161"/>
    <s v="Spring 2016"/>
    <x v="4"/>
    <s v="EOT"/>
    <s v="EDUC"/>
    <x v="3"/>
    <x v="0"/>
    <s v="NRES"/>
    <x v="0"/>
    <n v="241"/>
  </r>
  <r>
    <x v="0"/>
    <n v="2217"/>
    <s v="Fall 2021"/>
    <x v="9"/>
    <s v="EOT"/>
    <s v="CRSS"/>
    <x v="7"/>
    <x v="0"/>
    <s v="RES"/>
    <x v="1"/>
    <n v="727"/>
  </r>
  <r>
    <x v="0"/>
    <n v="2207"/>
    <s v="Fall 2020"/>
    <x v="8"/>
    <s v="EOT"/>
    <s v="BUSN"/>
    <x v="0"/>
    <x v="0"/>
    <s v="NRES"/>
    <x v="0"/>
    <n v="1709"/>
  </r>
  <r>
    <x v="0"/>
    <n v="2201"/>
    <s v="Spring 2020"/>
    <x v="5"/>
    <s v="EOT"/>
    <s v="ARTM"/>
    <x v="2"/>
    <x v="0"/>
    <s v="NRES"/>
    <x v="0"/>
    <n v="2525"/>
  </r>
  <r>
    <x v="0"/>
    <n v="2164"/>
    <s v="Summer 2016"/>
    <x v="1"/>
    <s v="EOT"/>
    <s v="CRSS"/>
    <x v="7"/>
    <x v="0"/>
    <s v="RES"/>
    <x v="1"/>
    <n v="12"/>
  </r>
  <r>
    <x v="0"/>
    <n v="2197"/>
    <s v="Fall 2019"/>
    <x v="5"/>
    <s v="EOT"/>
    <s v="ARPL"/>
    <x v="4"/>
    <x v="1"/>
    <s v="RES"/>
    <x v="1"/>
    <n v="4153"/>
  </r>
  <r>
    <x v="0"/>
    <n v="2251"/>
    <s v="Spring 2025"/>
    <x v="7"/>
    <s v="CENSUS"/>
    <s v="ENGR"/>
    <x v="6"/>
    <x v="0"/>
    <s v="NRES"/>
    <x v="0"/>
    <n v="1785"/>
  </r>
  <r>
    <x v="0"/>
    <n v="2231"/>
    <s v="Spring 2023"/>
    <x v="6"/>
    <s v="EOT"/>
    <s v="CLAS"/>
    <x v="5"/>
    <x v="1"/>
    <s v="NRES"/>
    <x v="0"/>
    <n v="480"/>
  </r>
  <r>
    <x v="0"/>
    <n v="2217"/>
    <s v="Fall 2021"/>
    <x v="9"/>
    <s v="EOT"/>
    <s v="CLAS"/>
    <x v="5"/>
    <x v="0"/>
    <s v="RES"/>
    <x v="1"/>
    <n v="59199"/>
  </r>
  <r>
    <x v="0"/>
    <n v="2184"/>
    <s v="Summer 2018"/>
    <x v="2"/>
    <s v="EOT"/>
    <s v="BUSN"/>
    <x v="0"/>
    <x v="1"/>
    <s v="RES"/>
    <x v="1"/>
    <n v="1703"/>
  </r>
  <r>
    <x v="0"/>
    <n v="2164"/>
    <s v="Summer 2016"/>
    <x v="1"/>
    <s v="EOT"/>
    <s v="EDUC"/>
    <x v="3"/>
    <x v="1"/>
    <s v="RES"/>
    <x v="1"/>
    <n v="3878"/>
  </r>
  <r>
    <x v="0"/>
    <n v="2191"/>
    <s v="Spring 2019"/>
    <x v="2"/>
    <s v="EOT"/>
    <s v="PAFF"/>
    <x v="1"/>
    <x v="1"/>
    <s v="RES"/>
    <x v="1"/>
    <n v="1590"/>
  </r>
  <r>
    <x v="0"/>
    <n v="2211"/>
    <s v="Spring 2021"/>
    <x v="8"/>
    <s v="EOT"/>
    <s v="ARTM"/>
    <x v="2"/>
    <x v="1"/>
    <s v="RES"/>
    <x v="1"/>
    <n v="146"/>
  </r>
  <r>
    <x v="0"/>
    <n v="2221"/>
    <s v="Spring 2022"/>
    <x v="9"/>
    <s v="EOT"/>
    <s v="EDUC"/>
    <x v="3"/>
    <x v="0"/>
    <s v="NRES"/>
    <x v="0"/>
    <n v="506"/>
  </r>
  <r>
    <x v="0"/>
    <n v="2214"/>
    <s v="Summer 2021"/>
    <x v="9"/>
    <s v="EOT"/>
    <s v="ENGR"/>
    <x v="6"/>
    <x v="0"/>
    <s v="RES"/>
    <x v="1"/>
    <n v="986"/>
  </r>
  <r>
    <x v="0"/>
    <n v="2154"/>
    <s v="Summer 2015"/>
    <x v="4"/>
    <s v="EOT"/>
    <s v="ARPL"/>
    <x v="4"/>
    <x v="1"/>
    <s v="RES"/>
    <x v="1"/>
    <n v="280"/>
  </r>
  <r>
    <x v="0"/>
    <n v="2224"/>
    <s v="Summer 2022"/>
    <x v="6"/>
    <s v="EOT"/>
    <s v="PAFF"/>
    <x v="1"/>
    <x v="1"/>
    <s v="NRES"/>
    <x v="0"/>
    <n v="169"/>
  </r>
  <r>
    <x v="0"/>
    <n v="2161"/>
    <s v="Spring 2016"/>
    <x v="4"/>
    <s v="EOT"/>
    <s v="ENGR"/>
    <x v="6"/>
    <x v="0"/>
    <s v="NRES"/>
    <x v="0"/>
    <n v="980"/>
  </r>
  <r>
    <x v="0"/>
    <n v="2174"/>
    <s v="Summer 2017"/>
    <x v="3"/>
    <s v="EOT"/>
    <s v="PAFF"/>
    <x v="1"/>
    <x v="0"/>
    <s v="NRES"/>
    <x v="0"/>
    <n v="78"/>
  </r>
  <r>
    <x v="0"/>
    <n v="2241"/>
    <s v="Spring 2024"/>
    <x v="0"/>
    <s v="EOT"/>
    <s v="ENGR"/>
    <x v="6"/>
    <x v="0"/>
    <s v="NRES"/>
    <x v="0"/>
    <n v="2117"/>
  </r>
  <r>
    <x v="0"/>
    <n v="2231"/>
    <s v="Spring 2023"/>
    <x v="6"/>
    <s v="EOT"/>
    <s v="BUSN"/>
    <x v="0"/>
    <x v="0"/>
    <s v="NRES"/>
    <x v="0"/>
    <n v="1493"/>
  </r>
  <r>
    <x v="0"/>
    <n v="2164"/>
    <s v="Summer 2016"/>
    <x v="1"/>
    <s v="EOT"/>
    <s v="ARTM"/>
    <x v="2"/>
    <x v="1"/>
    <s v="NRES"/>
    <x v="0"/>
    <n v="15"/>
  </r>
  <r>
    <x v="0"/>
    <n v="2177"/>
    <s v="Fall 2017"/>
    <x v="3"/>
    <s v="EOT"/>
    <s v="ARTM"/>
    <x v="2"/>
    <x v="0"/>
    <s v="RES"/>
    <x v="1"/>
    <n v="12103"/>
  </r>
  <r>
    <x v="0"/>
    <n v="2187"/>
    <s v="Fall 2018"/>
    <x v="2"/>
    <s v="EOT"/>
    <s v="EDUC"/>
    <x v="3"/>
    <x v="1"/>
    <s v="RES"/>
    <x v="1"/>
    <n v="6357"/>
  </r>
  <r>
    <x v="0"/>
    <n v="2184"/>
    <s v="Summer 2018"/>
    <x v="2"/>
    <s v="EOT"/>
    <s v="BUSN"/>
    <x v="0"/>
    <x v="1"/>
    <s v="NRES"/>
    <x v="0"/>
    <n v="348"/>
  </r>
  <r>
    <x v="0"/>
    <n v="2244"/>
    <s v="Summer 2024"/>
    <x v="7"/>
    <s v="EOT"/>
    <s v="ENGR"/>
    <x v="6"/>
    <x v="1"/>
    <s v="RES"/>
    <x v="1"/>
    <n v="153"/>
  </r>
  <r>
    <x v="0"/>
    <n v="2174"/>
    <s v="Summer 2017"/>
    <x v="3"/>
    <s v="EOT"/>
    <s v="ARTM"/>
    <x v="2"/>
    <x v="0"/>
    <s v="NRES"/>
    <x v="0"/>
    <n v="129"/>
  </r>
  <r>
    <x v="0"/>
    <n v="2211"/>
    <s v="Spring 2021"/>
    <x v="8"/>
    <s v="EOT"/>
    <s v="CLAS"/>
    <x v="5"/>
    <x v="0"/>
    <s v="NRES"/>
    <x v="0"/>
    <n v="8048"/>
  </r>
  <r>
    <x v="0"/>
    <n v="2197"/>
    <s v="Fall 2019"/>
    <x v="5"/>
    <s v="EOT"/>
    <s v="PAFF"/>
    <x v="1"/>
    <x v="0"/>
    <s v="NRES"/>
    <x v="0"/>
    <n v="429"/>
  </r>
  <r>
    <x v="0"/>
    <n v="2211"/>
    <s v="Spring 2021"/>
    <x v="8"/>
    <s v="EOT"/>
    <s v="ARTM"/>
    <x v="2"/>
    <x v="0"/>
    <s v="NRES"/>
    <x v="0"/>
    <n v="2299"/>
  </r>
  <r>
    <x v="0"/>
    <n v="2154"/>
    <s v="Summer 2015"/>
    <x v="4"/>
    <s v="EOT"/>
    <s v="ARPL"/>
    <x v="4"/>
    <x v="0"/>
    <s v="RES"/>
    <x v="1"/>
    <n v="117"/>
  </r>
  <r>
    <x v="0"/>
    <n v="2224"/>
    <s v="Summer 2022"/>
    <x v="6"/>
    <s v="EOT"/>
    <s v="ARTM"/>
    <x v="2"/>
    <x v="0"/>
    <s v="NRES"/>
    <x v="0"/>
    <n v="198"/>
  </r>
  <r>
    <x v="0"/>
    <n v="2234"/>
    <s v="Summer 2023"/>
    <x v="0"/>
    <s v="EOT"/>
    <s v="ARTM"/>
    <x v="2"/>
    <x v="0"/>
    <s v="RES"/>
    <x v="1"/>
    <n v="1469"/>
  </r>
  <r>
    <x v="0"/>
    <n v="2154"/>
    <s v="Summer 2015"/>
    <x v="4"/>
    <s v="EOT"/>
    <s v="PAFF"/>
    <x v="1"/>
    <x v="0"/>
    <s v="RES"/>
    <x v="1"/>
    <n v="249"/>
  </r>
  <r>
    <x v="0"/>
    <n v="2197"/>
    <s v="Fall 2019"/>
    <x v="5"/>
    <s v="EOT"/>
    <s v="ENGR"/>
    <x v="6"/>
    <x v="0"/>
    <s v="RES"/>
    <x v="1"/>
    <n v="10515"/>
  </r>
  <r>
    <x v="0"/>
    <n v="2204"/>
    <s v="Summer 2020"/>
    <x v="8"/>
    <s v="EOT"/>
    <s v="EDUC"/>
    <x v="3"/>
    <x v="1"/>
    <s v="NRES"/>
    <x v="0"/>
    <n v="282"/>
  </r>
  <r>
    <x v="0"/>
    <n v="2201"/>
    <s v="Spring 2020"/>
    <x v="5"/>
    <s v="EOT"/>
    <s v="ARPL"/>
    <x v="4"/>
    <x v="1"/>
    <s v="RES"/>
    <x v="1"/>
    <n v="3773"/>
  </r>
  <r>
    <x v="0"/>
    <n v="2191"/>
    <s v="Spring 2019"/>
    <x v="2"/>
    <s v="EOT"/>
    <s v="CRSS"/>
    <x v="7"/>
    <x v="1"/>
    <s v="RES"/>
    <x v="1"/>
    <n v="12"/>
  </r>
  <r>
    <x v="0"/>
    <n v="2187"/>
    <s v="Fall 2018"/>
    <x v="2"/>
    <s v="EOT"/>
    <s v="PAFF"/>
    <x v="1"/>
    <x v="1"/>
    <s v="NRES"/>
    <x v="0"/>
    <n v="467"/>
  </r>
  <r>
    <x v="0"/>
    <n v="2247"/>
    <s v="Fall 2024"/>
    <x v="7"/>
    <s v="EOT"/>
    <s v="ARPL"/>
    <x v="4"/>
    <x v="1"/>
    <s v="RES"/>
    <x v="1"/>
    <n v="3145"/>
  </r>
  <r>
    <x v="0"/>
    <n v="2247"/>
    <s v="Fall 2024"/>
    <x v="7"/>
    <s v="EOT"/>
    <s v="PAFF"/>
    <x v="1"/>
    <x v="1"/>
    <s v="RES"/>
    <x v="1"/>
    <n v="1695"/>
  </r>
  <r>
    <x v="0"/>
    <n v="2244"/>
    <s v="Summer 2024"/>
    <x v="7"/>
    <s v="EOT"/>
    <s v="EDUC"/>
    <x v="3"/>
    <x v="0"/>
    <s v="RES"/>
    <x v="1"/>
    <n v="682"/>
  </r>
  <r>
    <x v="0"/>
    <n v="2174"/>
    <s v="Summer 2017"/>
    <x v="3"/>
    <s v="EOT"/>
    <s v="CRSS"/>
    <x v="7"/>
    <x v="0"/>
    <s v="RES"/>
    <x v="1"/>
    <n v="76"/>
  </r>
  <r>
    <x v="0"/>
    <n v="2244"/>
    <s v="Summer 2024"/>
    <x v="7"/>
    <s v="EOT"/>
    <s v="BUSN"/>
    <x v="0"/>
    <x v="1"/>
    <s v="NRES"/>
    <x v="0"/>
    <n v="389"/>
  </r>
  <r>
    <x v="0"/>
    <n v="2241"/>
    <s v="Spring 2024"/>
    <x v="0"/>
    <s v="EOT"/>
    <s v="PAFF"/>
    <x v="1"/>
    <x v="0"/>
    <s v="RES"/>
    <x v="1"/>
    <n v="2281"/>
  </r>
  <r>
    <x v="0"/>
    <n v="2247"/>
    <s v="Fall 2024"/>
    <x v="7"/>
    <s v="EOT"/>
    <s v="CLAS"/>
    <x v="5"/>
    <x v="0"/>
    <s v="NRES"/>
    <x v="0"/>
    <n v="8982"/>
  </r>
  <r>
    <x v="0"/>
    <n v="2177"/>
    <s v="Fall 2017"/>
    <x v="3"/>
    <s v="EOT"/>
    <s v="CRSS"/>
    <x v="7"/>
    <x v="1"/>
    <s v="NRES"/>
    <x v="0"/>
    <n v="1"/>
  </r>
  <r>
    <x v="0"/>
    <n v="2214"/>
    <s v="Summer 2021"/>
    <x v="9"/>
    <s v="EOT"/>
    <s v="ENGR"/>
    <x v="6"/>
    <x v="1"/>
    <s v="NRES"/>
    <x v="0"/>
    <n v="90"/>
  </r>
  <r>
    <x v="0"/>
    <n v="2187"/>
    <s v="Fall 2018"/>
    <x v="2"/>
    <s v="EOT"/>
    <s v="CRSS"/>
    <x v="7"/>
    <x v="1"/>
    <s v="RES"/>
    <x v="1"/>
    <n v="14"/>
  </r>
  <r>
    <x v="0"/>
    <n v="2221"/>
    <s v="Spring 2022"/>
    <x v="9"/>
    <s v="EOT"/>
    <s v="CLAS"/>
    <x v="5"/>
    <x v="1"/>
    <s v="RES"/>
    <x v="1"/>
    <n v="2686.5"/>
  </r>
  <r>
    <x v="0"/>
    <n v="2184"/>
    <s v="Summer 2018"/>
    <x v="2"/>
    <s v="EOT"/>
    <s v="BUSN"/>
    <x v="0"/>
    <x v="0"/>
    <s v="RES"/>
    <x v="1"/>
    <n v="2886"/>
  </r>
  <r>
    <x v="0"/>
    <n v="2234"/>
    <s v="Summer 2023"/>
    <x v="0"/>
    <s v="EOT"/>
    <s v="PAFF"/>
    <x v="1"/>
    <x v="1"/>
    <s v="RES"/>
    <x v="1"/>
    <n v="610"/>
  </r>
  <r>
    <x v="0"/>
    <n v="2184"/>
    <s v="Summer 2018"/>
    <x v="2"/>
    <s v="EOT"/>
    <s v="EDUC"/>
    <x v="3"/>
    <x v="1"/>
    <s v="NRES"/>
    <x v="0"/>
    <n v="256"/>
  </r>
  <r>
    <x v="0"/>
    <n v="2207"/>
    <s v="Fall 2020"/>
    <x v="8"/>
    <s v="EOT"/>
    <s v="CRSS"/>
    <x v="7"/>
    <x v="0"/>
    <s v="NRES"/>
    <x v="0"/>
    <n v="114"/>
  </r>
  <r>
    <x v="0"/>
    <n v="2211"/>
    <s v="Spring 2021"/>
    <x v="8"/>
    <s v="EOT"/>
    <s v="BUSN"/>
    <x v="0"/>
    <x v="0"/>
    <s v="NRES"/>
    <x v="0"/>
    <n v="1737"/>
  </r>
  <r>
    <x v="0"/>
    <n v="2244"/>
    <s v="Summer 2024"/>
    <x v="7"/>
    <s v="EOT"/>
    <s v="ENGR"/>
    <x v="6"/>
    <x v="0"/>
    <s v="RES"/>
    <x v="1"/>
    <n v="575"/>
  </r>
  <r>
    <x v="0"/>
    <n v="2154"/>
    <s v="Summer 2015"/>
    <x v="4"/>
    <s v="EOT"/>
    <s v="ENGR"/>
    <x v="6"/>
    <x v="0"/>
    <s v="RES"/>
    <x v="1"/>
    <n v="790"/>
  </r>
  <r>
    <x v="0"/>
    <n v="2204"/>
    <s v="Summer 2020"/>
    <x v="8"/>
    <s v="EOT"/>
    <s v="EDUC"/>
    <x v="3"/>
    <x v="0"/>
    <s v="NRES"/>
    <x v="0"/>
    <n v="110"/>
  </r>
  <r>
    <x v="0"/>
    <n v="2171"/>
    <s v="Spring 2017"/>
    <x v="1"/>
    <s v="EOT"/>
    <s v="BUSN"/>
    <x v="0"/>
    <x v="0"/>
    <s v="RES"/>
    <x v="1"/>
    <n v="11611"/>
  </r>
  <r>
    <x v="0"/>
    <n v="2184"/>
    <s v="Summer 2018"/>
    <x v="2"/>
    <s v="EOT"/>
    <s v="CLAS"/>
    <x v="5"/>
    <x v="0"/>
    <s v="NRES"/>
    <x v="0"/>
    <n v="2298"/>
  </r>
  <r>
    <x v="0"/>
    <n v="2201"/>
    <s v="Spring 2020"/>
    <x v="5"/>
    <s v="EOT"/>
    <s v="ENGR"/>
    <x v="6"/>
    <x v="0"/>
    <s v="NRES"/>
    <x v="0"/>
    <n v="1664"/>
  </r>
  <r>
    <x v="0"/>
    <n v="2154"/>
    <s v="Summer 2015"/>
    <x v="4"/>
    <s v="EOT"/>
    <s v="CLAS"/>
    <x v="5"/>
    <x v="0"/>
    <s v="RES"/>
    <x v="1"/>
    <n v="11824"/>
  </r>
  <r>
    <x v="0"/>
    <n v="2211"/>
    <s v="Spring 2021"/>
    <x v="8"/>
    <s v="EOT"/>
    <s v="ENGR"/>
    <x v="6"/>
    <x v="1"/>
    <s v="RES"/>
    <x v="1"/>
    <n v="1577"/>
  </r>
  <r>
    <x v="0"/>
    <n v="2177"/>
    <s v="Fall 2017"/>
    <x v="3"/>
    <s v="EOT"/>
    <s v="ENGR"/>
    <x v="6"/>
    <x v="0"/>
    <s v="RES"/>
    <x v="1"/>
    <n v="9814"/>
  </r>
  <r>
    <x v="0"/>
    <n v="2167"/>
    <s v="Fall 2016"/>
    <x v="1"/>
    <s v="EOT"/>
    <s v="EDUC"/>
    <x v="3"/>
    <x v="0"/>
    <s v="NRES"/>
    <x v="0"/>
    <n v="294"/>
  </r>
  <r>
    <x v="0"/>
    <n v="2187"/>
    <s v="Fall 2018"/>
    <x v="2"/>
    <s v="EOT"/>
    <s v="PAFF"/>
    <x v="1"/>
    <x v="0"/>
    <s v="RES"/>
    <x v="1"/>
    <n v="2491"/>
  </r>
  <r>
    <x v="0"/>
    <n v="2177"/>
    <s v="Fall 2017"/>
    <x v="3"/>
    <s v="EOT"/>
    <s v="ARPL"/>
    <x v="4"/>
    <x v="0"/>
    <s v="RES"/>
    <x v="1"/>
    <n v="2864"/>
  </r>
  <r>
    <x v="0"/>
    <n v="2217"/>
    <s v="Fall 2021"/>
    <x v="9"/>
    <s v="EOT"/>
    <s v="ARTM"/>
    <x v="2"/>
    <x v="1"/>
    <s v="NRES"/>
    <x v="0"/>
    <n v="108"/>
  </r>
  <r>
    <x v="0"/>
    <n v="2174"/>
    <s v="Summer 2017"/>
    <x v="3"/>
    <s v="EOT"/>
    <s v="EDUC"/>
    <x v="3"/>
    <x v="0"/>
    <s v="RES"/>
    <x v="1"/>
    <n v="554"/>
  </r>
  <r>
    <x v="0"/>
    <n v="2234"/>
    <s v="Summer 2023"/>
    <x v="0"/>
    <s v="EOT"/>
    <s v="EDUC"/>
    <x v="3"/>
    <x v="1"/>
    <s v="NRES"/>
    <x v="0"/>
    <n v="445"/>
  </r>
  <r>
    <x v="0"/>
    <n v="2164"/>
    <s v="Summer 2016"/>
    <x v="1"/>
    <s v="EOT"/>
    <s v="CRSS"/>
    <x v="7"/>
    <x v="0"/>
    <s v="NRES"/>
    <x v="0"/>
    <n v="9"/>
  </r>
  <r>
    <x v="0"/>
    <n v="2154"/>
    <s v="Summer 2015"/>
    <x v="4"/>
    <s v="EOT"/>
    <s v="BUSN"/>
    <x v="0"/>
    <x v="1"/>
    <s v="RES"/>
    <x v="1"/>
    <n v="1767"/>
  </r>
  <r>
    <x v="0"/>
    <n v="2164"/>
    <s v="Summer 2016"/>
    <x v="1"/>
    <s v="EOT"/>
    <s v="PAFF"/>
    <x v="1"/>
    <x v="1"/>
    <s v="NRES"/>
    <x v="0"/>
    <n v="171"/>
  </r>
  <r>
    <x v="0"/>
    <n v="2201"/>
    <s v="Spring 2020"/>
    <x v="5"/>
    <s v="EOT"/>
    <s v="CLAS"/>
    <x v="5"/>
    <x v="0"/>
    <s v="CEES"/>
    <x v="0"/>
    <n v="4"/>
  </r>
  <r>
    <x v="0"/>
    <n v="2244"/>
    <s v="Summer 2024"/>
    <x v="7"/>
    <s v="EOT"/>
    <s v="CLAS"/>
    <x v="5"/>
    <x v="1"/>
    <s v="NRES"/>
    <x v="0"/>
    <n v="38"/>
  </r>
  <r>
    <x v="0"/>
    <n v="2194"/>
    <s v="Summer 2019"/>
    <x v="5"/>
    <s v="EOT"/>
    <s v="BUSN"/>
    <x v="0"/>
    <x v="0"/>
    <s v="NRES"/>
    <x v="0"/>
    <n v="513"/>
  </r>
  <r>
    <x v="0"/>
    <n v="2207"/>
    <s v="Fall 2020"/>
    <x v="8"/>
    <s v="EOT"/>
    <s v="ARTM"/>
    <x v="2"/>
    <x v="1"/>
    <s v="NRES"/>
    <x v="0"/>
    <n v="43"/>
  </r>
  <r>
    <x v="0"/>
    <n v="2237"/>
    <s v="Fall 2023"/>
    <x v="0"/>
    <s v="EOT"/>
    <s v="ARPL"/>
    <x v="4"/>
    <x v="0"/>
    <s v="NRES"/>
    <x v="0"/>
    <n v="552"/>
  </r>
  <r>
    <x v="0"/>
    <n v="2167"/>
    <s v="Fall 2016"/>
    <x v="1"/>
    <s v="EOT"/>
    <s v="PAFF"/>
    <x v="1"/>
    <x v="1"/>
    <s v="RES"/>
    <x v="1"/>
    <n v="1680"/>
  </r>
  <r>
    <x v="0"/>
    <n v="2207"/>
    <s v="Fall 2020"/>
    <x v="8"/>
    <s v="EOT"/>
    <s v="ARPL"/>
    <x v="4"/>
    <x v="0"/>
    <s v="RES"/>
    <x v="1"/>
    <n v="3252"/>
  </r>
  <r>
    <x v="0"/>
    <n v="2207"/>
    <s v="Fall 2020"/>
    <x v="8"/>
    <s v="EOT"/>
    <s v="PAFF"/>
    <x v="1"/>
    <x v="0"/>
    <s v="NRES"/>
    <x v="0"/>
    <n v="309"/>
  </r>
  <r>
    <x v="0"/>
    <n v="2217"/>
    <s v="Fall 2021"/>
    <x v="9"/>
    <s v="EOT"/>
    <s v="CLAS"/>
    <x v="5"/>
    <x v="1"/>
    <s v="NRES"/>
    <x v="0"/>
    <n v="594"/>
  </r>
  <r>
    <x v="0"/>
    <n v="2207"/>
    <s v="Fall 2020"/>
    <x v="8"/>
    <s v="EOT"/>
    <s v="BUSN"/>
    <x v="0"/>
    <x v="0"/>
    <s v="RES"/>
    <x v="1"/>
    <n v="13316"/>
  </r>
  <r>
    <x v="0"/>
    <n v="2207"/>
    <s v="Fall 2020"/>
    <x v="8"/>
    <s v="EOT"/>
    <s v="EDUC"/>
    <x v="3"/>
    <x v="0"/>
    <s v="RES"/>
    <x v="1"/>
    <n v="4386"/>
  </r>
  <r>
    <x v="0"/>
    <n v="2201"/>
    <s v="Spring 2020"/>
    <x v="5"/>
    <s v="EOT"/>
    <s v="ENGR"/>
    <x v="6"/>
    <x v="0"/>
    <s v="RES"/>
    <x v="1"/>
    <n v="10042"/>
  </r>
  <r>
    <x v="0"/>
    <n v="2197"/>
    <s v="Fall 2019"/>
    <x v="5"/>
    <s v="EOT"/>
    <s v="PAFF"/>
    <x v="1"/>
    <x v="0"/>
    <s v="RES"/>
    <x v="1"/>
    <n v="2766"/>
  </r>
  <r>
    <x v="0"/>
    <n v="2224"/>
    <s v="Summer 2022"/>
    <x v="6"/>
    <s v="EOT"/>
    <s v="ARTM"/>
    <x v="2"/>
    <x v="0"/>
    <s v="RES"/>
    <x v="1"/>
    <n v="1366"/>
  </r>
  <r>
    <x v="0"/>
    <n v="2204"/>
    <s v="Summer 2020"/>
    <x v="8"/>
    <s v="EOT"/>
    <s v="EDUC"/>
    <x v="3"/>
    <x v="1"/>
    <s v="RES"/>
    <x v="1"/>
    <n v="4204"/>
  </r>
  <r>
    <x v="0"/>
    <n v="2177"/>
    <s v="Fall 2017"/>
    <x v="3"/>
    <s v="EOT"/>
    <s v="CLAS"/>
    <x v="5"/>
    <x v="1"/>
    <s v="RES"/>
    <x v="1"/>
    <n v="2844"/>
  </r>
  <r>
    <x v="0"/>
    <n v="2217"/>
    <s v="Fall 2021"/>
    <x v="9"/>
    <s v="EOT"/>
    <s v="CLAS"/>
    <x v="5"/>
    <x v="0"/>
    <s v="NRES"/>
    <x v="0"/>
    <n v="9110"/>
  </r>
  <r>
    <x v="0"/>
    <n v="2214"/>
    <s v="Summer 2021"/>
    <x v="9"/>
    <s v="EOT"/>
    <s v="CLAS"/>
    <x v="5"/>
    <x v="0"/>
    <s v="RES"/>
    <x v="1"/>
    <n v="12221"/>
  </r>
  <r>
    <x v="0"/>
    <n v="2184"/>
    <s v="Summer 2018"/>
    <x v="2"/>
    <s v="EOT"/>
    <s v="ENGR"/>
    <x v="6"/>
    <x v="1"/>
    <s v="RES"/>
    <x v="1"/>
    <n v="130"/>
  </r>
  <r>
    <x v="0"/>
    <n v="2201"/>
    <s v="Spring 2020"/>
    <x v="5"/>
    <s v="EOT"/>
    <s v="PAFF"/>
    <x v="1"/>
    <x v="0"/>
    <s v="NRES"/>
    <x v="0"/>
    <n v="342"/>
  </r>
  <r>
    <x v="0"/>
    <n v="2237"/>
    <s v="Fall 2023"/>
    <x v="0"/>
    <s v="EOT"/>
    <s v="BUSN"/>
    <x v="0"/>
    <x v="0"/>
    <s v="RES"/>
    <x v="1"/>
    <n v="12817"/>
  </r>
  <r>
    <x v="0"/>
    <n v="2204"/>
    <s v="Summer 2020"/>
    <x v="8"/>
    <s v="EOT"/>
    <s v="ARTM"/>
    <x v="2"/>
    <x v="0"/>
    <s v="RES"/>
    <x v="1"/>
    <n v="1500"/>
  </r>
  <r>
    <x v="0"/>
    <n v="2171"/>
    <s v="Spring 2017"/>
    <x v="1"/>
    <s v="EOT"/>
    <s v="CRSS"/>
    <x v="7"/>
    <x v="1"/>
    <s v="NRES"/>
    <x v="0"/>
    <n v="6"/>
  </r>
  <r>
    <x v="0"/>
    <n v="2194"/>
    <s v="Summer 2019"/>
    <x v="5"/>
    <s v="EOT"/>
    <s v="EDUC"/>
    <x v="3"/>
    <x v="1"/>
    <s v="NRES"/>
    <x v="0"/>
    <n v="239"/>
  </r>
  <r>
    <x v="0"/>
    <n v="2207"/>
    <s v="Fall 2020"/>
    <x v="8"/>
    <s v="EOT"/>
    <s v="ENGR"/>
    <x v="6"/>
    <x v="0"/>
    <s v="NRES"/>
    <x v="0"/>
    <n v="1915"/>
  </r>
  <r>
    <x v="0"/>
    <n v="2234"/>
    <s v="Summer 2023"/>
    <x v="0"/>
    <s v="EOT"/>
    <s v="ARTM"/>
    <x v="2"/>
    <x v="0"/>
    <s v="NRES"/>
    <x v="0"/>
    <n v="206"/>
  </r>
  <r>
    <x v="0"/>
    <n v="2251"/>
    <s v="Spring 2025"/>
    <x v="7"/>
    <s v="CENSUS"/>
    <s v="CLAS"/>
    <x v="5"/>
    <x v="0"/>
    <s v="CEES"/>
    <x v="0"/>
    <n v="3"/>
  </r>
  <r>
    <x v="0"/>
    <n v="2251"/>
    <s v="Spring 2025"/>
    <x v="7"/>
    <s v="CENSUS"/>
    <s v="ARTM"/>
    <x v="2"/>
    <x v="1"/>
    <s v="NRES"/>
    <x v="0"/>
    <n v="31"/>
  </r>
  <r>
    <x v="0"/>
    <n v="2157"/>
    <s v="Fall 2015"/>
    <x v="4"/>
    <s v="EOT"/>
    <s v="BUSN"/>
    <x v="0"/>
    <x v="0"/>
    <s v="NRES"/>
    <x v="0"/>
    <n v="2214"/>
  </r>
  <r>
    <x v="0"/>
    <n v="2204"/>
    <s v="Summer 2020"/>
    <x v="8"/>
    <s v="EOT"/>
    <s v="PAFF"/>
    <x v="1"/>
    <x v="1"/>
    <s v="NRES"/>
    <x v="0"/>
    <n v="174"/>
  </r>
  <r>
    <x v="0"/>
    <n v="2241"/>
    <s v="Spring 2024"/>
    <x v="0"/>
    <s v="EOT"/>
    <s v="PAFF"/>
    <x v="1"/>
    <x v="1"/>
    <s v="NRES"/>
    <x v="0"/>
    <n v="442"/>
  </r>
  <r>
    <x v="0"/>
    <n v="2154"/>
    <s v="Summer 2015"/>
    <x v="4"/>
    <s v="EOT"/>
    <s v="CLAS"/>
    <x v="5"/>
    <x v="0"/>
    <s v="NRES"/>
    <x v="0"/>
    <n v="1714"/>
  </r>
  <r>
    <x v="0"/>
    <n v="2164"/>
    <s v="Summer 2016"/>
    <x v="1"/>
    <s v="EOT"/>
    <s v="ARTM"/>
    <x v="2"/>
    <x v="0"/>
    <s v="NRES"/>
    <x v="0"/>
    <n v="128"/>
  </r>
  <r>
    <x v="0"/>
    <n v="2207"/>
    <s v="Fall 2020"/>
    <x v="8"/>
    <s v="EOT"/>
    <s v="EDUC"/>
    <x v="3"/>
    <x v="1"/>
    <s v="NRES"/>
    <x v="0"/>
    <n v="585"/>
  </r>
  <r>
    <x v="0"/>
    <n v="2241"/>
    <s v="Spring 2024"/>
    <x v="0"/>
    <s v="EOT"/>
    <s v="BUSN"/>
    <x v="0"/>
    <x v="1"/>
    <s v="RES"/>
    <x v="1"/>
    <n v="6258"/>
  </r>
  <r>
    <x v="0"/>
    <n v="2221"/>
    <s v="Spring 2022"/>
    <x v="9"/>
    <s v="EOT"/>
    <s v="CRSS"/>
    <x v="7"/>
    <x v="0"/>
    <s v="NRES"/>
    <x v="0"/>
    <n v="30"/>
  </r>
  <r>
    <x v="0"/>
    <n v="2227"/>
    <s v="Fall 2022"/>
    <x v="6"/>
    <s v="EOT"/>
    <s v="ARPL"/>
    <x v="4"/>
    <x v="1"/>
    <s v="RES"/>
    <x v="1"/>
    <n v="2807"/>
  </r>
  <r>
    <x v="0"/>
    <n v="2207"/>
    <s v="Fall 2020"/>
    <x v="8"/>
    <s v="EOT"/>
    <s v="CRSS"/>
    <x v="7"/>
    <x v="0"/>
    <s v="RES"/>
    <x v="1"/>
    <n v="849"/>
  </r>
  <r>
    <x v="0"/>
    <n v="2187"/>
    <s v="Fall 2018"/>
    <x v="2"/>
    <s v="EOT"/>
    <s v="ENGR"/>
    <x v="6"/>
    <x v="1"/>
    <s v="RES"/>
    <x v="1"/>
    <n v="1633"/>
  </r>
  <r>
    <x v="0"/>
    <n v="2237"/>
    <s v="Fall 2023"/>
    <x v="0"/>
    <s v="EOT"/>
    <s v="ENGR"/>
    <x v="6"/>
    <x v="0"/>
    <s v="RES"/>
    <x v="1"/>
    <n v="10098"/>
  </r>
  <r>
    <x v="0"/>
    <n v="2171"/>
    <s v="Spring 2017"/>
    <x v="1"/>
    <s v="EOT"/>
    <s v="ENGR"/>
    <x v="6"/>
    <x v="0"/>
    <s v="RES"/>
    <x v="1"/>
    <n v="8483"/>
  </r>
  <r>
    <x v="0"/>
    <n v="2231"/>
    <s v="Spring 2023"/>
    <x v="6"/>
    <s v="EOT"/>
    <s v="ARPL"/>
    <x v="4"/>
    <x v="1"/>
    <s v="RES"/>
    <x v="1"/>
    <n v="2637"/>
  </r>
  <r>
    <x v="0"/>
    <n v="2247"/>
    <s v="Fall 2024"/>
    <x v="7"/>
    <s v="EOT"/>
    <s v="EDUC"/>
    <x v="3"/>
    <x v="1"/>
    <s v="RES"/>
    <x v="1"/>
    <n v="5596"/>
  </r>
  <r>
    <x v="0"/>
    <n v="2231"/>
    <s v="Spring 2023"/>
    <x v="6"/>
    <s v="EOT"/>
    <s v="CLAS"/>
    <x v="5"/>
    <x v="0"/>
    <s v="RES"/>
    <x v="1"/>
    <n v="51062"/>
  </r>
  <r>
    <x v="0"/>
    <n v="2227"/>
    <s v="Fall 2022"/>
    <x v="6"/>
    <s v="EOT"/>
    <s v="EDUC"/>
    <x v="3"/>
    <x v="1"/>
    <s v="RES"/>
    <x v="1"/>
    <n v="5404"/>
  </r>
  <r>
    <x v="0"/>
    <n v="2231"/>
    <s v="Spring 2023"/>
    <x v="6"/>
    <s v="EOT"/>
    <s v="ENGR"/>
    <x v="6"/>
    <x v="0"/>
    <s v="XXXX"/>
    <x v="0"/>
    <n v="4"/>
  </r>
  <r>
    <x v="0"/>
    <n v="2174"/>
    <s v="Summer 2017"/>
    <x v="3"/>
    <s v="EOT"/>
    <s v="CLAS"/>
    <x v="5"/>
    <x v="0"/>
    <s v="RES"/>
    <x v="1"/>
    <n v="12089"/>
  </r>
  <r>
    <x v="0"/>
    <n v="2184"/>
    <s v="Summer 2018"/>
    <x v="2"/>
    <s v="EOT"/>
    <s v="ENGR"/>
    <x v="6"/>
    <x v="0"/>
    <s v="RES"/>
    <x v="1"/>
    <n v="839"/>
  </r>
  <r>
    <x v="0"/>
    <n v="2161"/>
    <s v="Spring 2016"/>
    <x v="4"/>
    <s v="EOT"/>
    <s v="ENGR"/>
    <x v="6"/>
    <x v="1"/>
    <s v="NRES"/>
    <x v="0"/>
    <n v="1516.5"/>
  </r>
  <r>
    <x v="0"/>
    <n v="2161"/>
    <s v="Spring 2016"/>
    <x v="4"/>
    <s v="EOT"/>
    <s v="ARPL"/>
    <x v="4"/>
    <x v="0"/>
    <s v="NRES"/>
    <x v="0"/>
    <n v="636"/>
  </r>
  <r>
    <x v="0"/>
    <n v="2154"/>
    <s v="Summer 2015"/>
    <x v="4"/>
    <s v="EOT"/>
    <s v="ENGR"/>
    <x v="6"/>
    <x v="0"/>
    <s v="NRES"/>
    <x v="0"/>
    <n v="157"/>
  </r>
  <r>
    <x v="0"/>
    <n v="2194"/>
    <s v="Summer 2019"/>
    <x v="5"/>
    <s v="EOT"/>
    <s v="CRSS"/>
    <x v="7"/>
    <x v="0"/>
    <s v="RES"/>
    <x v="1"/>
    <n v="92"/>
  </r>
  <r>
    <x v="0"/>
    <n v="2234"/>
    <s v="Summer 2023"/>
    <x v="0"/>
    <s v="EOT"/>
    <s v="BUSN"/>
    <x v="0"/>
    <x v="0"/>
    <s v="RES"/>
    <x v="1"/>
    <n v="3144"/>
  </r>
  <r>
    <x v="0"/>
    <n v="2191"/>
    <s v="Spring 2019"/>
    <x v="2"/>
    <s v="EOT"/>
    <s v="ENGR"/>
    <x v="6"/>
    <x v="1"/>
    <s v="NRES"/>
    <x v="0"/>
    <n v="1013.5"/>
  </r>
  <r>
    <x v="0"/>
    <n v="2241"/>
    <s v="Spring 2024"/>
    <x v="0"/>
    <s v="EOT"/>
    <s v="ARTM"/>
    <x v="2"/>
    <x v="1"/>
    <s v="RES"/>
    <x v="1"/>
    <n v="170"/>
  </r>
  <r>
    <x v="0"/>
    <n v="2241"/>
    <s v="Spring 2024"/>
    <x v="0"/>
    <s v="EOT"/>
    <s v="ENGR"/>
    <x v="6"/>
    <x v="1"/>
    <s v="RES"/>
    <x v="1"/>
    <n v="1126"/>
  </r>
  <r>
    <x v="0"/>
    <n v="2237"/>
    <s v="Fall 2023"/>
    <x v="0"/>
    <s v="EOT"/>
    <s v="PAFF"/>
    <x v="1"/>
    <x v="0"/>
    <s v="RES"/>
    <x v="1"/>
    <n v="2292"/>
  </r>
  <r>
    <x v="0"/>
    <n v="2161"/>
    <s v="Spring 2016"/>
    <x v="4"/>
    <s v="EOT"/>
    <s v="PAFF"/>
    <x v="1"/>
    <x v="0"/>
    <s v="NRES"/>
    <x v="0"/>
    <n v="146"/>
  </r>
  <r>
    <x v="0"/>
    <n v="2184"/>
    <s v="Summer 2018"/>
    <x v="2"/>
    <s v="EOT"/>
    <s v="ARTM"/>
    <x v="2"/>
    <x v="0"/>
    <s v="RES"/>
    <x v="1"/>
    <n v="936"/>
  </r>
  <r>
    <x v="0"/>
    <n v="2167"/>
    <s v="Fall 2016"/>
    <x v="1"/>
    <s v="EOT"/>
    <s v="CLAS"/>
    <x v="5"/>
    <x v="1"/>
    <s v="NRES"/>
    <x v="0"/>
    <n v="621"/>
  </r>
  <r>
    <x v="0"/>
    <n v="2164"/>
    <s v="Summer 2016"/>
    <x v="1"/>
    <s v="EOT"/>
    <s v="PAFF"/>
    <x v="1"/>
    <x v="0"/>
    <s v="NRES"/>
    <x v="0"/>
    <n v="24"/>
  </r>
  <r>
    <x v="0"/>
    <n v="2211"/>
    <s v="Spring 2021"/>
    <x v="8"/>
    <s v="EOT"/>
    <s v="ENGR"/>
    <x v="6"/>
    <x v="0"/>
    <s v="NRES"/>
    <x v="0"/>
    <n v="1963"/>
  </r>
  <r>
    <x v="0"/>
    <n v="2244"/>
    <s v="Summer 2024"/>
    <x v="7"/>
    <s v="EOT"/>
    <s v="EDUC"/>
    <x v="3"/>
    <x v="1"/>
    <s v="NRES"/>
    <x v="0"/>
    <n v="502"/>
  </r>
  <r>
    <x v="0"/>
    <n v="2167"/>
    <s v="Fall 2016"/>
    <x v="1"/>
    <s v="EOT"/>
    <s v="ARTM"/>
    <x v="2"/>
    <x v="0"/>
    <s v="RES"/>
    <x v="1"/>
    <n v="12279"/>
  </r>
  <r>
    <x v="0"/>
    <n v="2247"/>
    <s v="Fall 2024"/>
    <x v="7"/>
    <s v="EOT"/>
    <s v="BUSN"/>
    <x v="0"/>
    <x v="0"/>
    <s v="NRES"/>
    <x v="0"/>
    <n v="1867"/>
  </r>
  <r>
    <x v="0"/>
    <n v="2231"/>
    <s v="Spring 2023"/>
    <x v="6"/>
    <s v="EOT"/>
    <s v="ARTM"/>
    <x v="2"/>
    <x v="1"/>
    <s v="NRES"/>
    <x v="0"/>
    <n v="75"/>
  </r>
  <r>
    <x v="0"/>
    <n v="2201"/>
    <s v="Spring 2020"/>
    <x v="5"/>
    <s v="EOT"/>
    <s v="ENGR"/>
    <x v="6"/>
    <x v="1"/>
    <s v="RES"/>
    <x v="1"/>
    <n v="1493.5"/>
  </r>
  <r>
    <x v="0"/>
    <n v="2247"/>
    <s v="Fall 2024"/>
    <x v="7"/>
    <s v="EOT"/>
    <s v="PAFF"/>
    <x v="1"/>
    <x v="0"/>
    <s v="NRES"/>
    <x v="0"/>
    <n v="234"/>
  </r>
  <r>
    <x v="0"/>
    <n v="2217"/>
    <s v="Fall 2021"/>
    <x v="9"/>
    <s v="EOT"/>
    <s v="EDUC"/>
    <x v="3"/>
    <x v="0"/>
    <s v="NRES"/>
    <x v="0"/>
    <n v="581"/>
  </r>
  <r>
    <x v="0"/>
    <n v="2177"/>
    <s v="Fall 2017"/>
    <x v="3"/>
    <s v="EOT"/>
    <s v="ARTM"/>
    <x v="2"/>
    <x v="1"/>
    <s v="NRES"/>
    <x v="0"/>
    <n v="85"/>
  </r>
  <r>
    <x v="0"/>
    <n v="2237"/>
    <s v="Fall 2023"/>
    <x v="0"/>
    <s v="EOT"/>
    <s v="CLAS"/>
    <x v="5"/>
    <x v="1"/>
    <s v="NRES"/>
    <x v="0"/>
    <n v="493"/>
  </r>
  <r>
    <x v="0"/>
    <n v="2171"/>
    <s v="Spring 2017"/>
    <x v="1"/>
    <s v="EOT"/>
    <s v="ARTM"/>
    <x v="2"/>
    <x v="1"/>
    <s v="NRES"/>
    <x v="0"/>
    <n v="68"/>
  </r>
  <r>
    <x v="0"/>
    <n v="2214"/>
    <s v="Summer 2021"/>
    <x v="9"/>
    <s v="EOT"/>
    <s v="ARPL"/>
    <x v="4"/>
    <x v="1"/>
    <s v="NRES"/>
    <x v="0"/>
    <n v="90"/>
  </r>
  <r>
    <x v="0"/>
    <n v="2191"/>
    <s v="Spring 2019"/>
    <x v="2"/>
    <s v="EOT"/>
    <s v="ARTM"/>
    <x v="2"/>
    <x v="1"/>
    <s v="RES"/>
    <x v="1"/>
    <n v="68"/>
  </r>
  <r>
    <x v="0"/>
    <n v="2247"/>
    <s v="Fall 2024"/>
    <x v="7"/>
    <s v="EOT"/>
    <s v="CRSS"/>
    <x v="7"/>
    <x v="0"/>
    <s v="RES"/>
    <x v="1"/>
    <n v="789"/>
  </r>
  <r>
    <x v="0"/>
    <n v="2171"/>
    <s v="Spring 2017"/>
    <x v="1"/>
    <s v="EOT"/>
    <s v="BUSN"/>
    <x v="0"/>
    <x v="1"/>
    <s v="NRES"/>
    <x v="0"/>
    <n v="1408"/>
  </r>
  <r>
    <x v="0"/>
    <n v="2177"/>
    <s v="Fall 2017"/>
    <x v="3"/>
    <s v="EOT"/>
    <s v="CLAS"/>
    <x v="5"/>
    <x v="1"/>
    <s v="NRES"/>
    <x v="0"/>
    <n v="715"/>
  </r>
  <r>
    <x v="0"/>
    <n v="2194"/>
    <s v="Summer 2019"/>
    <x v="5"/>
    <s v="EOT"/>
    <s v="BUSN"/>
    <x v="0"/>
    <x v="0"/>
    <s v="RES"/>
    <x v="1"/>
    <n v="2667"/>
  </r>
  <r>
    <x v="0"/>
    <n v="2181"/>
    <s v="Spring 2018"/>
    <x v="3"/>
    <s v="EOT"/>
    <s v="BUSN"/>
    <x v="0"/>
    <x v="1"/>
    <s v="RES"/>
    <x v="1"/>
    <n v="4819"/>
  </r>
  <r>
    <x v="0"/>
    <n v="2214"/>
    <s v="Summer 2021"/>
    <x v="9"/>
    <s v="EOT"/>
    <s v="ARPL"/>
    <x v="4"/>
    <x v="1"/>
    <s v="RES"/>
    <x v="1"/>
    <n v="588"/>
  </r>
  <r>
    <x v="0"/>
    <n v="2187"/>
    <s v="Fall 2018"/>
    <x v="2"/>
    <s v="EOT"/>
    <s v="ENGR"/>
    <x v="6"/>
    <x v="0"/>
    <s v="RES"/>
    <x v="1"/>
    <n v="10484"/>
  </r>
  <r>
    <x v="0"/>
    <n v="2161"/>
    <s v="Spring 2016"/>
    <x v="4"/>
    <s v="EOT"/>
    <s v="BUSN"/>
    <x v="0"/>
    <x v="0"/>
    <s v="NRES"/>
    <x v="0"/>
    <n v="2173"/>
  </r>
  <r>
    <x v="0"/>
    <n v="2224"/>
    <s v="Summer 2022"/>
    <x v="6"/>
    <s v="EOT"/>
    <s v="PAFF"/>
    <x v="1"/>
    <x v="1"/>
    <s v="RES"/>
    <x v="1"/>
    <n v="641"/>
  </r>
  <r>
    <x v="0"/>
    <n v="2217"/>
    <s v="Fall 2021"/>
    <x v="9"/>
    <s v="EOT"/>
    <s v="EDUC"/>
    <x v="3"/>
    <x v="1"/>
    <s v="NRES"/>
    <x v="0"/>
    <n v="712"/>
  </r>
  <r>
    <x v="0"/>
    <n v="2227"/>
    <s v="Fall 2022"/>
    <x v="6"/>
    <s v="EOT"/>
    <s v="ARPL"/>
    <x v="4"/>
    <x v="0"/>
    <s v="RES"/>
    <x v="1"/>
    <n v="3345"/>
  </r>
  <r>
    <x v="0"/>
    <n v="2187"/>
    <s v="Fall 2018"/>
    <x v="2"/>
    <s v="EOT"/>
    <s v="CRSS"/>
    <x v="7"/>
    <x v="0"/>
    <s v="RES"/>
    <x v="1"/>
    <n v="971"/>
  </r>
  <r>
    <x v="0"/>
    <n v="2204"/>
    <s v="Summer 2020"/>
    <x v="8"/>
    <s v="EOT"/>
    <s v="CLAS"/>
    <x v="5"/>
    <x v="0"/>
    <s v="RES"/>
    <x v="1"/>
    <n v="15933"/>
  </r>
  <r>
    <x v="0"/>
    <n v="2224"/>
    <s v="Summer 2022"/>
    <x v="6"/>
    <s v="EOT"/>
    <s v="CLAS"/>
    <x v="5"/>
    <x v="1"/>
    <s v="NRES"/>
    <x v="0"/>
    <n v="53"/>
  </r>
  <r>
    <x v="0"/>
    <n v="2194"/>
    <s v="Summer 2019"/>
    <x v="5"/>
    <s v="EOT"/>
    <s v="ARPL"/>
    <x v="4"/>
    <x v="1"/>
    <s v="NRES"/>
    <x v="0"/>
    <n v="30"/>
  </r>
  <r>
    <x v="0"/>
    <n v="2184"/>
    <s v="Summer 2018"/>
    <x v="2"/>
    <s v="EOT"/>
    <s v="CRSS"/>
    <x v="7"/>
    <x v="0"/>
    <s v="RES"/>
    <x v="1"/>
    <n v="28"/>
  </r>
  <r>
    <x v="0"/>
    <n v="2217"/>
    <s v="Fall 2021"/>
    <x v="9"/>
    <s v="EOT"/>
    <s v="CLAS"/>
    <x v="5"/>
    <x v="1"/>
    <s v="RES"/>
    <x v="1"/>
    <n v="2998"/>
  </r>
  <r>
    <x v="0"/>
    <n v="2231"/>
    <s v="Spring 2023"/>
    <x v="6"/>
    <s v="EOT"/>
    <s v="CLAS"/>
    <x v="5"/>
    <x v="0"/>
    <s v="NRES"/>
    <x v="0"/>
    <n v="8662"/>
  </r>
  <r>
    <x v="0"/>
    <n v="2184"/>
    <s v="Summer 2018"/>
    <x v="2"/>
    <s v="EOT"/>
    <s v="PAFF"/>
    <x v="1"/>
    <x v="1"/>
    <s v="RES"/>
    <x v="1"/>
    <n v="637"/>
  </r>
  <r>
    <x v="0"/>
    <n v="2247"/>
    <s v="Fall 2024"/>
    <x v="7"/>
    <s v="EOT"/>
    <s v="CRSS"/>
    <x v="7"/>
    <x v="0"/>
    <s v="NRES"/>
    <x v="0"/>
    <n v="167"/>
  </r>
  <r>
    <x v="0"/>
    <n v="2194"/>
    <s v="Summer 2019"/>
    <x v="5"/>
    <s v="EOT"/>
    <s v="EDUC"/>
    <x v="3"/>
    <x v="0"/>
    <s v="NRES"/>
    <x v="0"/>
    <n v="96"/>
  </r>
  <r>
    <x v="0"/>
    <n v="2204"/>
    <s v="Summer 2020"/>
    <x v="8"/>
    <s v="EOT"/>
    <s v="ARTM"/>
    <x v="2"/>
    <x v="0"/>
    <s v="NRES"/>
    <x v="0"/>
    <n v="254"/>
  </r>
  <r>
    <x v="0"/>
    <n v="2241"/>
    <s v="Spring 2024"/>
    <x v="0"/>
    <s v="EOT"/>
    <s v="CLAS"/>
    <x v="5"/>
    <x v="1"/>
    <s v="NRES"/>
    <x v="0"/>
    <n v="462"/>
  </r>
  <r>
    <x v="0"/>
    <n v="2227"/>
    <s v="Fall 2022"/>
    <x v="6"/>
    <s v="EOT"/>
    <s v="ARTM"/>
    <x v="2"/>
    <x v="0"/>
    <s v="NRES"/>
    <x v="0"/>
    <n v="3010"/>
  </r>
  <r>
    <x v="0"/>
    <n v="2177"/>
    <s v="Fall 2017"/>
    <x v="3"/>
    <s v="EOT"/>
    <s v="BUSN"/>
    <x v="0"/>
    <x v="1"/>
    <s v="RES"/>
    <x v="1"/>
    <n v="4943"/>
  </r>
  <r>
    <x v="0"/>
    <n v="2211"/>
    <s v="Spring 2021"/>
    <x v="8"/>
    <s v="EOT"/>
    <s v="CRSS"/>
    <x v="7"/>
    <x v="0"/>
    <s v="NRES"/>
    <x v="0"/>
    <n v="124"/>
  </r>
  <r>
    <x v="0"/>
    <n v="2201"/>
    <s v="Spring 2020"/>
    <x v="5"/>
    <s v="EOT"/>
    <s v="EDUC"/>
    <x v="3"/>
    <x v="1"/>
    <s v="RES"/>
    <x v="1"/>
    <n v="6271"/>
  </r>
  <r>
    <x v="0"/>
    <n v="2227"/>
    <s v="Fall 2022"/>
    <x v="6"/>
    <s v="EOT"/>
    <s v="CLAS"/>
    <x v="5"/>
    <x v="1"/>
    <s v="NRES"/>
    <x v="0"/>
    <n v="469"/>
  </r>
  <r>
    <x v="0"/>
    <n v="2164"/>
    <s v="Summer 2016"/>
    <x v="1"/>
    <s v="EOT"/>
    <s v="PAFF"/>
    <x v="1"/>
    <x v="1"/>
    <s v="RES"/>
    <x v="1"/>
    <n v="622"/>
  </r>
  <r>
    <x v="0"/>
    <n v="2181"/>
    <s v="Spring 2018"/>
    <x v="3"/>
    <s v="EOT"/>
    <s v="ARTM"/>
    <x v="2"/>
    <x v="0"/>
    <s v="RES"/>
    <x v="1"/>
    <n v="11210"/>
  </r>
  <r>
    <x v="0"/>
    <n v="2221"/>
    <s v="Spring 2022"/>
    <x v="9"/>
    <s v="EOT"/>
    <s v="PAFF"/>
    <x v="1"/>
    <x v="1"/>
    <s v="NRES"/>
    <x v="0"/>
    <n v="558"/>
  </r>
  <r>
    <x v="0"/>
    <n v="2247"/>
    <s v="Fall 2024"/>
    <x v="7"/>
    <s v="EOT"/>
    <s v="EDUC"/>
    <x v="3"/>
    <x v="0"/>
    <s v="RES"/>
    <x v="1"/>
    <n v="3619"/>
  </r>
  <r>
    <x v="0"/>
    <n v="2174"/>
    <s v="Summer 2017"/>
    <x v="3"/>
    <s v="EOT"/>
    <s v="ARTM"/>
    <x v="2"/>
    <x v="1"/>
    <s v="NRES"/>
    <x v="0"/>
    <n v="24"/>
  </r>
  <r>
    <x v="0"/>
    <n v="2234"/>
    <s v="Summer 2023"/>
    <x v="0"/>
    <s v="EOT"/>
    <s v="PAFF"/>
    <x v="1"/>
    <x v="1"/>
    <s v="NRES"/>
    <x v="0"/>
    <n v="106"/>
  </r>
  <r>
    <x v="0"/>
    <n v="2181"/>
    <s v="Spring 2018"/>
    <x v="3"/>
    <s v="EOT"/>
    <s v="ARPL"/>
    <x v="4"/>
    <x v="1"/>
    <s v="RES"/>
    <x v="1"/>
    <n v="3385"/>
  </r>
  <r>
    <x v="0"/>
    <n v="2217"/>
    <s v="Fall 2021"/>
    <x v="9"/>
    <s v="EOT"/>
    <s v="PAFF"/>
    <x v="1"/>
    <x v="0"/>
    <s v="NRES"/>
    <x v="0"/>
    <n v="292"/>
  </r>
  <r>
    <x v="0"/>
    <n v="2214"/>
    <s v="Summer 2021"/>
    <x v="9"/>
    <s v="EOT"/>
    <s v="CRSS"/>
    <x v="7"/>
    <x v="1"/>
    <s v="RES"/>
    <x v="1"/>
    <n v="11"/>
  </r>
  <r>
    <x v="0"/>
    <n v="2227"/>
    <s v="Fall 2022"/>
    <x v="6"/>
    <s v="EOT"/>
    <s v="ARTM"/>
    <x v="2"/>
    <x v="1"/>
    <s v="RES"/>
    <x v="1"/>
    <n v="202"/>
  </r>
  <r>
    <x v="0"/>
    <n v="2161"/>
    <s v="Spring 2016"/>
    <x v="4"/>
    <s v="EOT"/>
    <s v="CLAS"/>
    <x v="5"/>
    <x v="0"/>
    <s v="NRES"/>
    <x v="0"/>
    <n v="9727"/>
  </r>
  <r>
    <x v="0"/>
    <n v="2161"/>
    <s v="Spring 2016"/>
    <x v="4"/>
    <s v="EOT"/>
    <s v="ARTM"/>
    <x v="2"/>
    <x v="1"/>
    <s v="NRES"/>
    <x v="0"/>
    <n v="32"/>
  </r>
  <r>
    <x v="0"/>
    <n v="2184"/>
    <s v="Summer 2018"/>
    <x v="2"/>
    <s v="EOT"/>
    <s v="CLAS"/>
    <x v="5"/>
    <x v="1"/>
    <s v="RES"/>
    <x v="1"/>
    <n v="585"/>
  </r>
  <r>
    <x v="0"/>
    <n v="2214"/>
    <s v="Summer 2021"/>
    <x v="9"/>
    <s v="EOT"/>
    <s v="ARTM"/>
    <x v="2"/>
    <x v="1"/>
    <s v="RES"/>
    <x v="1"/>
    <n v="29"/>
  </r>
  <r>
    <x v="0"/>
    <n v="2224"/>
    <s v="Summer 2022"/>
    <x v="6"/>
    <s v="EOT"/>
    <s v="ARPL"/>
    <x v="4"/>
    <x v="0"/>
    <s v="RES"/>
    <x v="1"/>
    <n v="249"/>
  </r>
  <r>
    <x v="1"/>
    <n v="2167"/>
    <s v="Fall 2016"/>
    <x v="1"/>
    <s v="EOT"/>
    <s v="ARTM"/>
    <x v="2"/>
    <x v="0"/>
    <s v="RES"/>
    <x v="1"/>
    <n v="1002"/>
  </r>
  <r>
    <x v="1"/>
    <n v="2177"/>
    <s v="Fall 2017"/>
    <x v="3"/>
    <s v="EOT"/>
    <s v="BUSN"/>
    <x v="0"/>
    <x v="1"/>
    <s v="NRES"/>
    <x v="0"/>
    <n v="232"/>
  </r>
  <r>
    <x v="1"/>
    <n v="2187"/>
    <s v="Fall 2018"/>
    <x v="2"/>
    <s v="EOT"/>
    <s v="ARTM"/>
    <x v="2"/>
    <x v="1"/>
    <s v="RES"/>
    <x v="1"/>
    <n v="19"/>
  </r>
  <r>
    <x v="1"/>
    <n v="2197"/>
    <s v="Fall 2019"/>
    <x v="5"/>
    <s v="EOT"/>
    <s v="NODG"/>
    <x v="8"/>
    <x v="1"/>
    <s v="NRES"/>
    <x v="0"/>
    <n v="35"/>
  </r>
  <r>
    <x v="1"/>
    <n v="2167"/>
    <s v="Fall 2016"/>
    <x v="1"/>
    <s v="EOT"/>
    <s v="ENGR"/>
    <x v="6"/>
    <x v="0"/>
    <s v="RES"/>
    <x v="1"/>
    <n v="735"/>
  </r>
  <r>
    <x v="1"/>
    <n v="2237"/>
    <s v="Fall 2023"/>
    <x v="0"/>
    <s v="EOT"/>
    <s v="BUSN"/>
    <x v="0"/>
    <x v="0"/>
    <s v="RES"/>
    <x v="1"/>
    <n v="1677"/>
  </r>
  <r>
    <x v="1"/>
    <n v="2217"/>
    <s v="Fall 2021"/>
    <x v="9"/>
    <s v="EOT"/>
    <s v="EDUC"/>
    <x v="3"/>
    <x v="1"/>
    <s v="RES"/>
    <x v="1"/>
    <n v="1008"/>
  </r>
  <r>
    <x v="1"/>
    <n v="2227"/>
    <s v="Fall 2022"/>
    <x v="6"/>
    <s v="EOT"/>
    <s v="ARPL"/>
    <x v="4"/>
    <x v="0"/>
    <s v="RES"/>
    <x v="1"/>
    <n v="358"/>
  </r>
  <r>
    <x v="1"/>
    <n v="2187"/>
    <s v="Fall 2018"/>
    <x v="2"/>
    <s v="EOT"/>
    <s v="ARPL"/>
    <x v="4"/>
    <x v="1"/>
    <s v="RES"/>
    <x v="1"/>
    <n v="318"/>
  </r>
  <r>
    <x v="1"/>
    <n v="2247"/>
    <s v="Fall 2024"/>
    <x v="7"/>
    <s v="EOT"/>
    <s v="ARTM"/>
    <x v="2"/>
    <x v="0"/>
    <s v="RES"/>
    <x v="1"/>
    <n v="1028"/>
  </r>
  <r>
    <x v="1"/>
    <n v="2247"/>
    <s v="Fall 2024"/>
    <x v="7"/>
    <s v="EOT"/>
    <s v="PAFF"/>
    <x v="1"/>
    <x v="0"/>
    <s v="RES"/>
    <x v="1"/>
    <n v="289"/>
  </r>
  <r>
    <x v="1"/>
    <n v="2167"/>
    <s v="Fall 2016"/>
    <x v="1"/>
    <s v="EOT"/>
    <s v="NODG"/>
    <x v="8"/>
    <x v="1"/>
    <s v="NRES"/>
    <x v="0"/>
    <n v="42"/>
  </r>
  <r>
    <x v="1"/>
    <n v="2237"/>
    <s v="Fall 2023"/>
    <x v="0"/>
    <s v="EOT"/>
    <s v="ENGR"/>
    <x v="6"/>
    <x v="0"/>
    <s v="NRES"/>
    <x v="0"/>
    <n v="227"/>
  </r>
  <r>
    <x v="1"/>
    <n v="2177"/>
    <s v="Fall 2017"/>
    <x v="3"/>
    <s v="EOT"/>
    <s v="BUSN"/>
    <x v="0"/>
    <x v="0"/>
    <s v="RES"/>
    <x v="1"/>
    <n v="1277"/>
  </r>
  <r>
    <x v="1"/>
    <n v="2217"/>
    <s v="Fall 2021"/>
    <x v="9"/>
    <s v="EOT"/>
    <s v="BUSN"/>
    <x v="0"/>
    <x v="1"/>
    <s v="RES"/>
    <x v="1"/>
    <n v="1155"/>
  </r>
  <r>
    <x v="1"/>
    <n v="2207"/>
    <s v="Fall 2020"/>
    <x v="8"/>
    <s v="EOT"/>
    <s v="CLAS"/>
    <x v="5"/>
    <x v="0"/>
    <s v="NRES"/>
    <x v="0"/>
    <n v="593"/>
  </r>
  <r>
    <x v="1"/>
    <n v="2207"/>
    <s v="Fall 2020"/>
    <x v="8"/>
    <s v="EOT"/>
    <s v="EDUC"/>
    <x v="3"/>
    <x v="0"/>
    <s v="NRES"/>
    <x v="0"/>
    <n v="28"/>
  </r>
  <r>
    <x v="1"/>
    <n v="2187"/>
    <s v="Fall 2018"/>
    <x v="2"/>
    <s v="EOT"/>
    <s v="EDUC"/>
    <x v="3"/>
    <x v="1"/>
    <s v="NRES"/>
    <x v="0"/>
    <n v="78"/>
  </r>
  <r>
    <x v="1"/>
    <n v="2167"/>
    <s v="Fall 2016"/>
    <x v="1"/>
    <s v="EOT"/>
    <s v="CLAS"/>
    <x v="5"/>
    <x v="1"/>
    <s v="RES"/>
    <x v="1"/>
    <n v="465"/>
  </r>
  <r>
    <x v="1"/>
    <n v="2227"/>
    <s v="Fall 2022"/>
    <x v="6"/>
    <s v="EOT"/>
    <s v="PAFF"/>
    <x v="1"/>
    <x v="1"/>
    <s v="NRES"/>
    <x v="0"/>
    <n v="89"/>
  </r>
  <r>
    <x v="1"/>
    <n v="2157"/>
    <s v="Fall 2015"/>
    <x v="4"/>
    <s v="EOT"/>
    <s v="ARPL"/>
    <x v="4"/>
    <x v="1"/>
    <s v="RES"/>
    <x v="1"/>
    <n v="290"/>
  </r>
  <r>
    <x v="0"/>
    <n v="2157"/>
    <s v="Fall 2015"/>
    <x v="4"/>
    <s v="EOT"/>
    <s v="ENGR"/>
    <x v="6"/>
    <x v="0"/>
    <s v="NRES"/>
    <x v="0"/>
    <n v="1221"/>
  </r>
  <r>
    <x v="0"/>
    <n v="2224"/>
    <s v="Summer 2022"/>
    <x v="6"/>
    <s v="EOT"/>
    <s v="ARPL"/>
    <x v="4"/>
    <x v="1"/>
    <s v="RES"/>
    <x v="1"/>
    <n v="315"/>
  </r>
  <r>
    <x v="0"/>
    <n v="2167"/>
    <s v="Fall 2016"/>
    <x v="1"/>
    <s v="EOT"/>
    <s v="ARPL"/>
    <x v="4"/>
    <x v="0"/>
    <s v="NRES"/>
    <x v="0"/>
    <n v="747"/>
  </r>
  <r>
    <x v="0"/>
    <n v="2197"/>
    <s v="Fall 2019"/>
    <x v="5"/>
    <s v="EOT"/>
    <s v="EDUC"/>
    <x v="3"/>
    <x v="1"/>
    <s v="NRES"/>
    <x v="0"/>
    <n v="450.5"/>
  </r>
  <r>
    <x v="0"/>
    <n v="2247"/>
    <s v="Fall 2024"/>
    <x v="7"/>
    <s v="EOT"/>
    <s v="BUSN"/>
    <x v="0"/>
    <x v="1"/>
    <s v="NRES"/>
    <x v="0"/>
    <n v="1872"/>
  </r>
  <r>
    <x v="0"/>
    <n v="2187"/>
    <s v="Fall 2018"/>
    <x v="2"/>
    <s v="EOT"/>
    <s v="ARPL"/>
    <x v="4"/>
    <x v="0"/>
    <s v="RES"/>
    <x v="1"/>
    <n v="3184"/>
  </r>
  <r>
    <x v="0"/>
    <n v="2157"/>
    <s v="Fall 2015"/>
    <x v="4"/>
    <s v="EOT"/>
    <s v="ENGR"/>
    <x v="6"/>
    <x v="1"/>
    <s v="NRES"/>
    <x v="0"/>
    <n v="1715.5"/>
  </r>
  <r>
    <x v="0"/>
    <n v="2207"/>
    <s v="Fall 2020"/>
    <x v="8"/>
    <s v="EOT"/>
    <s v="ENGR"/>
    <x v="6"/>
    <x v="1"/>
    <s v="NRES"/>
    <x v="0"/>
    <n v="1032"/>
  </r>
  <r>
    <x v="0"/>
    <n v="2194"/>
    <s v="Summer 2019"/>
    <x v="5"/>
    <s v="EOT"/>
    <s v="ENGR"/>
    <x v="6"/>
    <x v="0"/>
    <s v="NRES"/>
    <x v="0"/>
    <n v="189"/>
  </r>
  <r>
    <x v="0"/>
    <n v="2231"/>
    <s v="Spring 2023"/>
    <x v="6"/>
    <s v="EOT"/>
    <s v="EDUC"/>
    <x v="3"/>
    <x v="0"/>
    <s v="NRES"/>
    <x v="0"/>
    <n v="613"/>
  </r>
  <r>
    <x v="0"/>
    <n v="2181"/>
    <s v="Spring 2018"/>
    <x v="3"/>
    <s v="EOT"/>
    <s v="ARPL"/>
    <x v="4"/>
    <x v="0"/>
    <s v="NRES"/>
    <x v="0"/>
    <n v="636"/>
  </r>
  <r>
    <x v="0"/>
    <n v="2221"/>
    <s v="Spring 2022"/>
    <x v="9"/>
    <s v="EOT"/>
    <s v="BUSN"/>
    <x v="0"/>
    <x v="0"/>
    <s v="NRES"/>
    <x v="0"/>
    <n v="1523"/>
  </r>
  <r>
    <x v="0"/>
    <n v="2177"/>
    <s v="Fall 2017"/>
    <x v="3"/>
    <s v="EOT"/>
    <s v="ARPL"/>
    <x v="4"/>
    <x v="1"/>
    <s v="NRES"/>
    <x v="0"/>
    <n v="844"/>
  </r>
  <r>
    <x v="0"/>
    <n v="2237"/>
    <s v="Fall 2023"/>
    <x v="0"/>
    <s v="EOT"/>
    <s v="ARTM"/>
    <x v="2"/>
    <x v="0"/>
    <s v="RES"/>
    <x v="1"/>
    <n v="12515"/>
  </r>
  <r>
    <x v="0"/>
    <n v="2247"/>
    <s v="Fall 2024"/>
    <x v="7"/>
    <s v="EOT"/>
    <s v="ENGR"/>
    <x v="6"/>
    <x v="0"/>
    <s v="NRES"/>
    <x v="0"/>
    <n v="1822"/>
  </r>
  <r>
    <x v="1"/>
    <n v="2157"/>
    <s v="Fall 2015"/>
    <x v="4"/>
    <s v="EOT"/>
    <s v="CLAS"/>
    <x v="5"/>
    <x v="1"/>
    <s v="RES"/>
    <x v="1"/>
    <n v="479"/>
  </r>
  <r>
    <x v="1"/>
    <n v="2237"/>
    <s v="Fall 2023"/>
    <x v="0"/>
    <s v="EOT"/>
    <s v="EDUC"/>
    <x v="3"/>
    <x v="0"/>
    <s v="RES"/>
    <x v="1"/>
    <n v="241"/>
  </r>
  <r>
    <x v="1"/>
    <n v="2237"/>
    <s v="Fall 2023"/>
    <x v="0"/>
    <s v="EOT"/>
    <s v="BUSN"/>
    <x v="0"/>
    <x v="1"/>
    <s v="NRES"/>
    <x v="0"/>
    <n v="438"/>
  </r>
  <r>
    <x v="1"/>
    <n v="2177"/>
    <s v="Fall 2017"/>
    <x v="3"/>
    <s v="EOT"/>
    <s v="ARTM"/>
    <x v="2"/>
    <x v="0"/>
    <s v="RES"/>
    <x v="1"/>
    <n v="1031"/>
  </r>
  <r>
    <x v="1"/>
    <n v="2197"/>
    <s v="Fall 2019"/>
    <x v="5"/>
    <s v="EOT"/>
    <s v="ARPL"/>
    <x v="4"/>
    <x v="1"/>
    <s v="NRES"/>
    <x v="0"/>
    <n v="58"/>
  </r>
  <r>
    <x v="1"/>
    <n v="2217"/>
    <s v="Fall 2021"/>
    <x v="9"/>
    <s v="EOT"/>
    <s v="NODG"/>
    <x v="8"/>
    <x v="0"/>
    <s v="NRES"/>
    <x v="0"/>
    <n v="21"/>
  </r>
  <r>
    <x v="1"/>
    <n v="2227"/>
    <s v="Fall 2022"/>
    <x v="6"/>
    <s v="EOT"/>
    <s v="PAFF"/>
    <x v="1"/>
    <x v="0"/>
    <s v="RES"/>
    <x v="1"/>
    <n v="298"/>
  </r>
  <r>
    <x v="1"/>
    <n v="2157"/>
    <s v="Fall 2015"/>
    <x v="4"/>
    <s v="EOT"/>
    <s v="ARTM"/>
    <x v="2"/>
    <x v="0"/>
    <s v="NRES"/>
    <x v="0"/>
    <n v="164"/>
  </r>
  <r>
    <x v="1"/>
    <n v="2197"/>
    <s v="Fall 2019"/>
    <x v="5"/>
    <s v="EOT"/>
    <s v="BUSN"/>
    <x v="0"/>
    <x v="1"/>
    <s v="NRES"/>
    <x v="0"/>
    <n v="204"/>
  </r>
  <r>
    <x v="1"/>
    <n v="2247"/>
    <s v="Fall 2024"/>
    <x v="7"/>
    <s v="EOT"/>
    <s v="CLAS"/>
    <x v="5"/>
    <x v="1"/>
    <s v="RES"/>
    <x v="1"/>
    <n v="378"/>
  </r>
  <r>
    <x v="1"/>
    <n v="2237"/>
    <s v="Fall 2023"/>
    <x v="0"/>
    <s v="EOT"/>
    <s v="EDUC"/>
    <x v="3"/>
    <x v="1"/>
    <s v="NRES"/>
    <x v="0"/>
    <n v="121"/>
  </r>
  <r>
    <x v="1"/>
    <n v="2187"/>
    <s v="Fall 2018"/>
    <x v="2"/>
    <s v="EOT"/>
    <s v="CLAS"/>
    <x v="5"/>
    <x v="0"/>
    <s v="NRES"/>
    <x v="0"/>
    <n v="800"/>
  </r>
  <r>
    <x v="1"/>
    <n v="2167"/>
    <s v="Fall 2016"/>
    <x v="1"/>
    <s v="EOT"/>
    <s v="PAFF"/>
    <x v="1"/>
    <x v="1"/>
    <s v="NRES"/>
    <x v="0"/>
    <n v="98"/>
  </r>
  <r>
    <x v="1"/>
    <n v="2177"/>
    <s v="Fall 2017"/>
    <x v="3"/>
    <s v="EOT"/>
    <s v="EDUC"/>
    <x v="3"/>
    <x v="0"/>
    <s v="RES"/>
    <x v="1"/>
    <n v="235"/>
  </r>
  <r>
    <x v="1"/>
    <n v="2217"/>
    <s v="Fall 2021"/>
    <x v="9"/>
    <s v="EOT"/>
    <s v="EDUC"/>
    <x v="3"/>
    <x v="0"/>
    <s v="RES"/>
    <x v="1"/>
    <n v="262"/>
  </r>
  <r>
    <x v="1"/>
    <n v="2217"/>
    <s v="Fall 2021"/>
    <x v="9"/>
    <s v="EOT"/>
    <s v="PAFF"/>
    <x v="1"/>
    <x v="0"/>
    <s v="NRES"/>
    <x v="0"/>
    <n v="40"/>
  </r>
  <r>
    <x v="1"/>
    <n v="2167"/>
    <s v="Fall 2016"/>
    <x v="1"/>
    <s v="EOT"/>
    <s v="NODG"/>
    <x v="8"/>
    <x v="1"/>
    <s v="RES"/>
    <x v="1"/>
    <n v="334"/>
  </r>
  <r>
    <x v="1"/>
    <n v="2177"/>
    <s v="Fall 2017"/>
    <x v="3"/>
    <s v="EOT"/>
    <s v="ENGR"/>
    <x v="6"/>
    <x v="0"/>
    <s v="NRES"/>
    <x v="0"/>
    <n v="91"/>
  </r>
  <r>
    <x v="1"/>
    <n v="2207"/>
    <s v="Fall 2020"/>
    <x v="8"/>
    <s v="EOT"/>
    <s v="PAFF"/>
    <x v="1"/>
    <x v="1"/>
    <s v="NRES"/>
    <x v="0"/>
    <n v="74"/>
  </r>
  <r>
    <x v="1"/>
    <n v="2237"/>
    <s v="Fall 2023"/>
    <x v="0"/>
    <s v="EOT"/>
    <s v="PAFF"/>
    <x v="1"/>
    <x v="0"/>
    <s v="RES"/>
    <x v="1"/>
    <n v="297"/>
  </r>
  <r>
    <x v="1"/>
    <n v="2207"/>
    <s v="Fall 2020"/>
    <x v="8"/>
    <s v="EOT"/>
    <s v="PAFF"/>
    <x v="1"/>
    <x v="0"/>
    <s v="RES"/>
    <x v="1"/>
    <n v="314"/>
  </r>
  <r>
    <x v="1"/>
    <n v="2217"/>
    <s v="Fall 2021"/>
    <x v="9"/>
    <s v="EOT"/>
    <s v="ARPL"/>
    <x v="4"/>
    <x v="1"/>
    <s v="NRES"/>
    <x v="0"/>
    <n v="43"/>
  </r>
  <r>
    <x v="1"/>
    <n v="2237"/>
    <s v="Fall 2023"/>
    <x v="0"/>
    <s v="EOT"/>
    <s v="NODG"/>
    <x v="8"/>
    <x v="1"/>
    <s v="NRES"/>
    <x v="0"/>
    <n v="35"/>
  </r>
  <r>
    <x v="1"/>
    <n v="2157"/>
    <s v="Fall 2015"/>
    <x v="4"/>
    <s v="EOT"/>
    <s v="ARPL"/>
    <x v="4"/>
    <x v="0"/>
    <s v="RES"/>
    <x v="1"/>
    <n v="192"/>
  </r>
  <r>
    <x v="1"/>
    <n v="2207"/>
    <s v="Fall 2020"/>
    <x v="8"/>
    <s v="EOT"/>
    <s v="BUSN"/>
    <x v="0"/>
    <x v="0"/>
    <s v="RES"/>
    <x v="1"/>
    <n v="1590"/>
  </r>
  <r>
    <x v="1"/>
    <n v="2227"/>
    <s v="Fall 2022"/>
    <x v="6"/>
    <s v="EOT"/>
    <s v="ARPL"/>
    <x v="4"/>
    <x v="0"/>
    <s v="NRES"/>
    <x v="0"/>
    <n v="62"/>
  </r>
  <r>
    <x v="1"/>
    <n v="2157"/>
    <s v="Fall 2015"/>
    <x v="4"/>
    <s v="EOT"/>
    <s v="EDUC"/>
    <x v="3"/>
    <x v="1"/>
    <s v="RES"/>
    <x v="1"/>
    <n v="988"/>
  </r>
  <r>
    <x v="1"/>
    <n v="2197"/>
    <s v="Fall 2019"/>
    <x v="5"/>
    <s v="EOT"/>
    <s v="ARTM"/>
    <x v="2"/>
    <x v="0"/>
    <s v="RES"/>
    <x v="1"/>
    <n v="1089"/>
  </r>
  <r>
    <x v="1"/>
    <n v="2207"/>
    <s v="Fall 2020"/>
    <x v="8"/>
    <s v="EOT"/>
    <s v="ENGR"/>
    <x v="6"/>
    <x v="1"/>
    <s v="NRES"/>
    <x v="0"/>
    <n v="165"/>
  </r>
  <r>
    <x v="1"/>
    <n v="2217"/>
    <s v="Fall 2021"/>
    <x v="9"/>
    <s v="EOT"/>
    <s v="ARPL"/>
    <x v="4"/>
    <x v="1"/>
    <s v="RES"/>
    <x v="1"/>
    <n v="307"/>
  </r>
  <r>
    <x v="1"/>
    <n v="2227"/>
    <s v="Fall 2022"/>
    <x v="6"/>
    <s v="EOT"/>
    <s v="CLAS"/>
    <x v="5"/>
    <x v="1"/>
    <s v="NRES"/>
    <x v="0"/>
    <n v="66"/>
  </r>
  <r>
    <x v="1"/>
    <n v="2247"/>
    <s v="Fall 2024"/>
    <x v="7"/>
    <s v="EOT"/>
    <s v="ENGR"/>
    <x v="6"/>
    <x v="1"/>
    <s v="NRES"/>
    <x v="0"/>
    <n v="195"/>
  </r>
  <r>
    <x v="1"/>
    <n v="2157"/>
    <s v="Fall 2015"/>
    <x v="4"/>
    <s v="EOT"/>
    <s v="ARTM"/>
    <x v="2"/>
    <x v="1"/>
    <s v="NRES"/>
    <x v="0"/>
    <n v="10"/>
  </r>
  <r>
    <x v="1"/>
    <n v="2197"/>
    <s v="Fall 2019"/>
    <x v="5"/>
    <s v="EOT"/>
    <s v="NODG"/>
    <x v="8"/>
    <x v="0"/>
    <s v="NRES"/>
    <x v="0"/>
    <n v="13"/>
  </r>
  <r>
    <x v="1"/>
    <n v="2157"/>
    <s v="Fall 2015"/>
    <x v="4"/>
    <s v="EOT"/>
    <s v="ARTM"/>
    <x v="2"/>
    <x v="1"/>
    <s v="RES"/>
    <x v="1"/>
    <n v="19"/>
  </r>
  <r>
    <x v="1"/>
    <n v="2177"/>
    <s v="Fall 2017"/>
    <x v="3"/>
    <s v="EOT"/>
    <s v="ARTM"/>
    <x v="2"/>
    <x v="1"/>
    <s v="RES"/>
    <x v="1"/>
    <n v="26"/>
  </r>
  <r>
    <x v="1"/>
    <n v="2187"/>
    <s v="Fall 2018"/>
    <x v="2"/>
    <s v="EOT"/>
    <s v="ENGR"/>
    <x v="6"/>
    <x v="0"/>
    <s v="RES"/>
    <x v="1"/>
    <n v="855"/>
  </r>
  <r>
    <x v="1"/>
    <n v="2167"/>
    <s v="Fall 2016"/>
    <x v="1"/>
    <s v="EOT"/>
    <s v="ARPL"/>
    <x v="4"/>
    <x v="0"/>
    <s v="RES"/>
    <x v="1"/>
    <n v="239"/>
  </r>
  <r>
    <x v="1"/>
    <n v="2227"/>
    <s v="Fall 2022"/>
    <x v="6"/>
    <s v="EOT"/>
    <s v="ARTM"/>
    <x v="2"/>
    <x v="1"/>
    <s v="RES"/>
    <x v="1"/>
    <n v="27"/>
  </r>
  <r>
    <x v="1"/>
    <n v="2197"/>
    <s v="Fall 2019"/>
    <x v="5"/>
    <s v="EOT"/>
    <s v="ARPL"/>
    <x v="4"/>
    <x v="0"/>
    <s v="NRES"/>
    <x v="0"/>
    <n v="73"/>
  </r>
  <r>
    <x v="1"/>
    <n v="2177"/>
    <s v="Fall 2017"/>
    <x v="3"/>
    <s v="EOT"/>
    <s v="EDUC"/>
    <x v="3"/>
    <x v="0"/>
    <s v="NRES"/>
    <x v="0"/>
    <n v="27"/>
  </r>
  <r>
    <x v="1"/>
    <n v="2197"/>
    <s v="Fall 2019"/>
    <x v="5"/>
    <s v="EOT"/>
    <s v="PAFF"/>
    <x v="1"/>
    <x v="1"/>
    <s v="NRES"/>
    <x v="0"/>
    <n v="65"/>
  </r>
  <r>
    <x v="1"/>
    <n v="2227"/>
    <s v="Fall 2022"/>
    <x v="6"/>
    <s v="EOT"/>
    <s v="PAFF"/>
    <x v="1"/>
    <x v="0"/>
    <s v="NRES"/>
    <x v="0"/>
    <n v="41"/>
  </r>
  <r>
    <x v="1"/>
    <n v="2197"/>
    <s v="Fall 2019"/>
    <x v="5"/>
    <s v="EOT"/>
    <s v="ARPL"/>
    <x v="4"/>
    <x v="0"/>
    <s v="RES"/>
    <x v="1"/>
    <n v="334"/>
  </r>
  <r>
    <x v="1"/>
    <n v="2187"/>
    <s v="Fall 2018"/>
    <x v="2"/>
    <s v="EOT"/>
    <s v="BUSN"/>
    <x v="0"/>
    <x v="0"/>
    <s v="NRES"/>
    <x v="0"/>
    <n v="184"/>
  </r>
  <r>
    <x v="1"/>
    <n v="2237"/>
    <s v="Fall 2023"/>
    <x v="0"/>
    <s v="EOT"/>
    <s v="ENGR"/>
    <x v="6"/>
    <x v="1"/>
    <s v="RES"/>
    <x v="1"/>
    <n v="186"/>
  </r>
  <r>
    <x v="1"/>
    <n v="2227"/>
    <s v="Fall 2022"/>
    <x v="6"/>
    <s v="EOT"/>
    <s v="ARPL"/>
    <x v="4"/>
    <x v="1"/>
    <s v="RES"/>
    <x v="1"/>
    <n v="257"/>
  </r>
  <r>
    <x v="1"/>
    <n v="2167"/>
    <s v="Fall 2016"/>
    <x v="1"/>
    <s v="EOT"/>
    <s v="ENGR"/>
    <x v="6"/>
    <x v="1"/>
    <s v="RES"/>
    <x v="1"/>
    <n v="255"/>
  </r>
  <r>
    <x v="1"/>
    <n v="2167"/>
    <s v="Fall 2016"/>
    <x v="1"/>
    <s v="EOT"/>
    <s v="NODG"/>
    <x v="8"/>
    <x v="0"/>
    <s v="NRES"/>
    <x v="0"/>
    <n v="21"/>
  </r>
  <r>
    <x v="1"/>
    <n v="2157"/>
    <s v="Fall 2015"/>
    <x v="4"/>
    <s v="EOT"/>
    <s v="NODG"/>
    <x v="8"/>
    <x v="0"/>
    <s v="RES"/>
    <x v="1"/>
    <n v="34"/>
  </r>
  <r>
    <x v="1"/>
    <n v="2177"/>
    <s v="Fall 2017"/>
    <x v="3"/>
    <s v="EOT"/>
    <s v="NODG"/>
    <x v="8"/>
    <x v="0"/>
    <s v="RES"/>
    <x v="1"/>
    <n v="77"/>
  </r>
  <r>
    <x v="1"/>
    <n v="2207"/>
    <s v="Fall 2020"/>
    <x v="8"/>
    <s v="EOT"/>
    <s v="ENGR"/>
    <x v="6"/>
    <x v="0"/>
    <s v="NRES"/>
    <x v="0"/>
    <n v="194"/>
  </r>
  <r>
    <x v="1"/>
    <n v="2177"/>
    <s v="Fall 2017"/>
    <x v="3"/>
    <s v="EOT"/>
    <s v="ENGR"/>
    <x v="6"/>
    <x v="1"/>
    <s v="RES"/>
    <x v="1"/>
    <n v="229"/>
  </r>
  <r>
    <x v="1"/>
    <n v="2187"/>
    <s v="Fall 2018"/>
    <x v="2"/>
    <s v="EOT"/>
    <s v="PAFF"/>
    <x v="1"/>
    <x v="1"/>
    <s v="RES"/>
    <x v="1"/>
    <n v="282"/>
  </r>
  <r>
    <x v="1"/>
    <n v="2217"/>
    <s v="Fall 2021"/>
    <x v="9"/>
    <s v="EOT"/>
    <s v="ARTM"/>
    <x v="2"/>
    <x v="1"/>
    <s v="NRES"/>
    <x v="0"/>
    <n v="16"/>
  </r>
  <r>
    <x v="1"/>
    <n v="2237"/>
    <s v="Fall 2023"/>
    <x v="0"/>
    <s v="EOT"/>
    <s v="NODG"/>
    <x v="8"/>
    <x v="1"/>
    <s v="RES"/>
    <x v="1"/>
    <n v="214"/>
  </r>
  <r>
    <x v="1"/>
    <n v="2187"/>
    <s v="Fall 2018"/>
    <x v="2"/>
    <s v="EOT"/>
    <s v="ARPL"/>
    <x v="4"/>
    <x v="0"/>
    <s v="NRES"/>
    <x v="0"/>
    <n v="79"/>
  </r>
  <r>
    <x v="1"/>
    <n v="2157"/>
    <s v="Fall 2015"/>
    <x v="4"/>
    <s v="EOT"/>
    <s v="EDUC"/>
    <x v="3"/>
    <x v="1"/>
    <s v="NRES"/>
    <x v="0"/>
    <n v="102"/>
  </r>
  <r>
    <x v="1"/>
    <n v="2227"/>
    <s v="Fall 2022"/>
    <x v="6"/>
    <s v="EOT"/>
    <s v="ARTM"/>
    <x v="2"/>
    <x v="0"/>
    <s v="NRES"/>
    <x v="0"/>
    <n v="237"/>
  </r>
  <r>
    <x v="1"/>
    <n v="2187"/>
    <s v="Fall 2018"/>
    <x v="2"/>
    <s v="EOT"/>
    <s v="NODG"/>
    <x v="8"/>
    <x v="1"/>
    <s v="NRES"/>
    <x v="0"/>
    <n v="35"/>
  </r>
  <r>
    <x v="1"/>
    <n v="2187"/>
    <s v="Fall 2018"/>
    <x v="2"/>
    <s v="EOT"/>
    <s v="PAFF"/>
    <x v="1"/>
    <x v="0"/>
    <s v="RES"/>
    <x v="1"/>
    <n v="337"/>
  </r>
  <r>
    <x v="1"/>
    <n v="2217"/>
    <s v="Fall 2021"/>
    <x v="9"/>
    <s v="EOT"/>
    <s v="CLAS"/>
    <x v="5"/>
    <x v="1"/>
    <s v="NRES"/>
    <x v="0"/>
    <n v="83"/>
  </r>
  <r>
    <x v="1"/>
    <n v="2167"/>
    <s v="Fall 2016"/>
    <x v="1"/>
    <s v="EOT"/>
    <s v="ENGR"/>
    <x v="6"/>
    <x v="0"/>
    <s v="NRES"/>
    <x v="0"/>
    <n v="67"/>
  </r>
  <r>
    <x v="1"/>
    <n v="2157"/>
    <s v="Fall 2015"/>
    <x v="4"/>
    <s v="EOT"/>
    <s v="PAFF"/>
    <x v="1"/>
    <x v="1"/>
    <s v="RES"/>
    <x v="1"/>
    <n v="327"/>
  </r>
  <r>
    <x v="1"/>
    <n v="2187"/>
    <s v="Fall 2018"/>
    <x v="2"/>
    <s v="EOT"/>
    <s v="NODG"/>
    <x v="8"/>
    <x v="0"/>
    <s v="NRES"/>
    <x v="0"/>
    <n v="9"/>
  </r>
  <r>
    <x v="1"/>
    <n v="2157"/>
    <s v="Fall 2015"/>
    <x v="4"/>
    <s v="EOT"/>
    <s v="CLAS"/>
    <x v="5"/>
    <x v="1"/>
    <s v="NRES"/>
    <x v="0"/>
    <n v="100"/>
  </r>
  <r>
    <x v="1"/>
    <n v="2237"/>
    <s v="Fall 2023"/>
    <x v="0"/>
    <s v="EOT"/>
    <s v="BUSN"/>
    <x v="0"/>
    <x v="1"/>
    <s v="RES"/>
    <x v="1"/>
    <n v="1022"/>
  </r>
  <r>
    <x v="1"/>
    <n v="2177"/>
    <s v="Fall 2017"/>
    <x v="3"/>
    <s v="EOT"/>
    <s v="BUSN"/>
    <x v="0"/>
    <x v="1"/>
    <s v="RES"/>
    <x v="1"/>
    <n v="792"/>
  </r>
  <r>
    <x v="1"/>
    <n v="2197"/>
    <s v="Fall 2019"/>
    <x v="5"/>
    <s v="EOT"/>
    <s v="BUSN"/>
    <x v="0"/>
    <x v="0"/>
    <s v="RES"/>
    <x v="1"/>
    <n v="1522"/>
  </r>
  <r>
    <x v="1"/>
    <n v="2227"/>
    <s v="Fall 2022"/>
    <x v="6"/>
    <s v="EOT"/>
    <s v="ENGR"/>
    <x v="6"/>
    <x v="1"/>
    <s v="NRES"/>
    <x v="0"/>
    <n v="273"/>
  </r>
  <r>
    <x v="1"/>
    <n v="2207"/>
    <s v="Fall 2020"/>
    <x v="8"/>
    <s v="EOT"/>
    <s v="ARTM"/>
    <x v="2"/>
    <x v="0"/>
    <s v="NRES"/>
    <x v="0"/>
    <n v="197"/>
  </r>
  <r>
    <x v="1"/>
    <n v="2247"/>
    <s v="Fall 2024"/>
    <x v="7"/>
    <s v="EOT"/>
    <s v="ENGR"/>
    <x v="6"/>
    <x v="0"/>
    <s v="NRES"/>
    <x v="0"/>
    <n v="193"/>
  </r>
  <r>
    <x v="1"/>
    <n v="2177"/>
    <s v="Fall 2017"/>
    <x v="3"/>
    <s v="EOT"/>
    <s v="PAFF"/>
    <x v="1"/>
    <x v="1"/>
    <s v="NRES"/>
    <x v="0"/>
    <n v="93"/>
  </r>
  <r>
    <x v="1"/>
    <n v="2157"/>
    <s v="Fall 2015"/>
    <x v="4"/>
    <s v="EOT"/>
    <s v="ENGR"/>
    <x v="6"/>
    <x v="1"/>
    <s v="RES"/>
    <x v="1"/>
    <n v="252"/>
  </r>
  <r>
    <x v="1"/>
    <n v="2187"/>
    <s v="Fall 2018"/>
    <x v="2"/>
    <s v="EOT"/>
    <s v="PAFF"/>
    <x v="1"/>
    <x v="0"/>
    <s v="NRES"/>
    <x v="0"/>
    <n v="65"/>
  </r>
  <r>
    <x v="1"/>
    <n v="2237"/>
    <s v="Fall 2023"/>
    <x v="0"/>
    <s v="EOT"/>
    <s v="CLAS"/>
    <x v="5"/>
    <x v="1"/>
    <s v="RES"/>
    <x v="1"/>
    <n v="380"/>
  </r>
  <r>
    <x v="1"/>
    <n v="2217"/>
    <s v="Fall 2021"/>
    <x v="9"/>
    <s v="EOT"/>
    <s v="ARTM"/>
    <x v="2"/>
    <x v="1"/>
    <s v="RES"/>
    <x v="1"/>
    <n v="23"/>
  </r>
  <r>
    <x v="1"/>
    <n v="2187"/>
    <s v="Fall 2018"/>
    <x v="2"/>
    <s v="EOT"/>
    <s v="NODG"/>
    <x v="8"/>
    <x v="0"/>
    <s v="RES"/>
    <x v="1"/>
    <n v="79"/>
  </r>
  <r>
    <x v="1"/>
    <n v="2177"/>
    <s v="Fall 2017"/>
    <x v="3"/>
    <s v="EOT"/>
    <s v="ARPL"/>
    <x v="4"/>
    <x v="1"/>
    <s v="RES"/>
    <x v="1"/>
    <n v="304"/>
  </r>
  <r>
    <x v="1"/>
    <n v="2227"/>
    <s v="Fall 2022"/>
    <x v="6"/>
    <s v="EOT"/>
    <s v="CLAS"/>
    <x v="5"/>
    <x v="0"/>
    <s v="NRES"/>
    <x v="0"/>
    <n v="550"/>
  </r>
  <r>
    <x v="1"/>
    <n v="2187"/>
    <s v="Fall 2018"/>
    <x v="2"/>
    <s v="EOT"/>
    <s v="ARPL"/>
    <x v="4"/>
    <x v="1"/>
    <s v="NRES"/>
    <x v="0"/>
    <n v="75"/>
  </r>
  <r>
    <x v="1"/>
    <n v="2207"/>
    <s v="Fall 2020"/>
    <x v="8"/>
    <s v="EOT"/>
    <s v="ENGR"/>
    <x v="6"/>
    <x v="1"/>
    <s v="RES"/>
    <x v="1"/>
    <n v="268"/>
  </r>
  <r>
    <x v="1"/>
    <n v="2177"/>
    <s v="Fall 2017"/>
    <x v="3"/>
    <s v="EOT"/>
    <s v="EDUC"/>
    <x v="3"/>
    <x v="1"/>
    <s v="NRES"/>
    <x v="0"/>
    <n v="95"/>
  </r>
  <r>
    <x v="1"/>
    <n v="2217"/>
    <s v="Fall 2021"/>
    <x v="9"/>
    <s v="EOT"/>
    <s v="NODG"/>
    <x v="8"/>
    <x v="0"/>
    <s v="RES"/>
    <x v="1"/>
    <n v="124"/>
  </r>
  <r>
    <x v="1"/>
    <n v="2157"/>
    <s v="Fall 2015"/>
    <x v="4"/>
    <s v="EOT"/>
    <s v="PAFF"/>
    <x v="1"/>
    <x v="1"/>
    <s v="NRES"/>
    <x v="0"/>
    <n v="95"/>
  </r>
  <r>
    <x v="1"/>
    <n v="2177"/>
    <s v="Fall 2017"/>
    <x v="3"/>
    <s v="EOT"/>
    <s v="CLAS"/>
    <x v="5"/>
    <x v="0"/>
    <s v="RES"/>
    <x v="1"/>
    <n v="5331"/>
  </r>
  <r>
    <x v="1"/>
    <n v="2237"/>
    <s v="Fall 2023"/>
    <x v="0"/>
    <s v="EOT"/>
    <s v="CLAS"/>
    <x v="5"/>
    <x v="0"/>
    <s v="NRES"/>
    <x v="0"/>
    <n v="485"/>
  </r>
  <r>
    <x v="1"/>
    <n v="2217"/>
    <s v="Fall 2021"/>
    <x v="9"/>
    <s v="EOT"/>
    <s v="CLAS"/>
    <x v="5"/>
    <x v="0"/>
    <s v="RES"/>
    <x v="1"/>
    <n v="4043"/>
  </r>
  <r>
    <x v="1"/>
    <n v="2167"/>
    <s v="Fall 2016"/>
    <x v="1"/>
    <s v="EOT"/>
    <s v="EDUC"/>
    <x v="3"/>
    <x v="1"/>
    <s v="RES"/>
    <x v="1"/>
    <n v="991"/>
  </r>
  <r>
    <x v="1"/>
    <n v="2167"/>
    <s v="Fall 2016"/>
    <x v="1"/>
    <s v="EOT"/>
    <s v="BUSN"/>
    <x v="0"/>
    <x v="1"/>
    <s v="RES"/>
    <x v="1"/>
    <n v="823"/>
  </r>
  <r>
    <x v="1"/>
    <n v="2217"/>
    <s v="Fall 2021"/>
    <x v="9"/>
    <s v="EOT"/>
    <s v="ARTM"/>
    <x v="2"/>
    <x v="0"/>
    <s v="NRES"/>
    <x v="0"/>
    <n v="218"/>
  </r>
  <r>
    <x v="1"/>
    <n v="2167"/>
    <s v="Fall 2016"/>
    <x v="1"/>
    <s v="EOT"/>
    <s v="NODG"/>
    <x v="8"/>
    <x v="0"/>
    <s v="RES"/>
    <x v="1"/>
    <n v="46"/>
  </r>
  <r>
    <x v="1"/>
    <n v="2247"/>
    <s v="Fall 2024"/>
    <x v="7"/>
    <s v="EOT"/>
    <s v="PAFF"/>
    <x v="1"/>
    <x v="1"/>
    <s v="NRES"/>
    <x v="0"/>
    <n v="66"/>
  </r>
  <r>
    <x v="1"/>
    <n v="2157"/>
    <s v="Fall 2015"/>
    <x v="4"/>
    <s v="EOT"/>
    <s v="PAFF"/>
    <x v="1"/>
    <x v="0"/>
    <s v="RES"/>
    <x v="1"/>
    <n v="230"/>
  </r>
  <r>
    <x v="1"/>
    <n v="2187"/>
    <s v="Fall 2018"/>
    <x v="2"/>
    <s v="EOT"/>
    <s v="ARTM"/>
    <x v="2"/>
    <x v="1"/>
    <s v="NRES"/>
    <x v="0"/>
    <n v="12"/>
  </r>
  <r>
    <x v="1"/>
    <n v="2227"/>
    <s v="Fall 2022"/>
    <x v="6"/>
    <s v="EOT"/>
    <s v="CLAS"/>
    <x v="5"/>
    <x v="1"/>
    <s v="RES"/>
    <x v="1"/>
    <n v="421"/>
  </r>
  <r>
    <x v="1"/>
    <n v="2207"/>
    <s v="Fall 2020"/>
    <x v="8"/>
    <s v="EOT"/>
    <s v="EDUC"/>
    <x v="3"/>
    <x v="1"/>
    <s v="NRES"/>
    <x v="0"/>
    <n v="91"/>
  </r>
  <r>
    <x v="1"/>
    <n v="2157"/>
    <s v="Fall 2015"/>
    <x v="4"/>
    <s v="EOT"/>
    <s v="PAFF"/>
    <x v="1"/>
    <x v="0"/>
    <s v="NRES"/>
    <x v="0"/>
    <n v="28"/>
  </r>
  <r>
    <x v="1"/>
    <n v="2207"/>
    <s v="Fall 2020"/>
    <x v="8"/>
    <s v="EOT"/>
    <s v="ARTM"/>
    <x v="2"/>
    <x v="1"/>
    <s v="NRES"/>
    <x v="0"/>
    <n v="8"/>
  </r>
  <r>
    <x v="1"/>
    <n v="2237"/>
    <s v="Fall 2023"/>
    <x v="0"/>
    <s v="EOT"/>
    <s v="ARTM"/>
    <x v="2"/>
    <x v="0"/>
    <s v="RES"/>
    <x v="1"/>
    <n v="1000"/>
  </r>
  <r>
    <x v="1"/>
    <n v="2167"/>
    <s v="Fall 2016"/>
    <x v="1"/>
    <s v="EOT"/>
    <s v="BUSN"/>
    <x v="0"/>
    <x v="0"/>
    <s v="RES"/>
    <x v="1"/>
    <n v="1259"/>
  </r>
  <r>
    <x v="1"/>
    <n v="2187"/>
    <s v="Fall 2018"/>
    <x v="2"/>
    <s v="EOT"/>
    <s v="BUSN"/>
    <x v="0"/>
    <x v="1"/>
    <s v="NRES"/>
    <x v="0"/>
    <n v="226"/>
  </r>
  <r>
    <x v="1"/>
    <n v="2237"/>
    <s v="Fall 2023"/>
    <x v="0"/>
    <s v="EOT"/>
    <s v="ENGR"/>
    <x v="6"/>
    <x v="0"/>
    <s v="RES"/>
    <x v="1"/>
    <n v="1129"/>
  </r>
  <r>
    <x v="1"/>
    <n v="2177"/>
    <s v="Fall 2017"/>
    <x v="3"/>
    <s v="EOT"/>
    <s v="CLAS"/>
    <x v="5"/>
    <x v="1"/>
    <s v="RES"/>
    <x v="1"/>
    <n v="418"/>
  </r>
  <r>
    <x v="1"/>
    <n v="2167"/>
    <s v="Fall 2016"/>
    <x v="1"/>
    <s v="EOT"/>
    <s v="ARPL"/>
    <x v="4"/>
    <x v="1"/>
    <s v="NRES"/>
    <x v="0"/>
    <n v="71"/>
  </r>
  <r>
    <x v="1"/>
    <n v="2187"/>
    <s v="Fall 2018"/>
    <x v="2"/>
    <s v="EOT"/>
    <s v="ARTM"/>
    <x v="2"/>
    <x v="0"/>
    <s v="NRES"/>
    <x v="0"/>
    <n v="242"/>
  </r>
  <r>
    <x v="1"/>
    <n v="2167"/>
    <s v="Fall 2016"/>
    <x v="1"/>
    <s v="EOT"/>
    <s v="EDUC"/>
    <x v="3"/>
    <x v="1"/>
    <s v="NRES"/>
    <x v="0"/>
    <n v="93"/>
  </r>
  <r>
    <x v="1"/>
    <n v="2177"/>
    <s v="Fall 2017"/>
    <x v="3"/>
    <s v="EOT"/>
    <s v="ARTM"/>
    <x v="2"/>
    <x v="1"/>
    <s v="NRES"/>
    <x v="0"/>
    <n v="14"/>
  </r>
  <r>
    <x v="1"/>
    <n v="2177"/>
    <s v="Fall 2017"/>
    <x v="3"/>
    <s v="EOT"/>
    <s v="ENGR"/>
    <x v="6"/>
    <x v="1"/>
    <s v="NRES"/>
    <x v="0"/>
    <n v="190"/>
  </r>
  <r>
    <x v="1"/>
    <n v="2187"/>
    <s v="Fall 2018"/>
    <x v="2"/>
    <s v="EOT"/>
    <s v="ENGR"/>
    <x v="6"/>
    <x v="1"/>
    <s v="NRES"/>
    <x v="0"/>
    <n v="184"/>
  </r>
  <r>
    <x v="1"/>
    <n v="2217"/>
    <s v="Fall 2021"/>
    <x v="9"/>
    <s v="EOT"/>
    <s v="BUSN"/>
    <x v="0"/>
    <x v="1"/>
    <s v="NRES"/>
    <x v="0"/>
    <n v="275"/>
  </r>
  <r>
    <x v="1"/>
    <n v="2207"/>
    <s v="Fall 2020"/>
    <x v="8"/>
    <s v="EOT"/>
    <s v="NODG"/>
    <x v="8"/>
    <x v="0"/>
    <s v="RES"/>
    <x v="1"/>
    <n v="137"/>
  </r>
  <r>
    <x v="1"/>
    <n v="2167"/>
    <s v="Fall 2016"/>
    <x v="1"/>
    <s v="EOT"/>
    <s v="ENGR"/>
    <x v="6"/>
    <x v="1"/>
    <s v="NRES"/>
    <x v="0"/>
    <n v="204"/>
  </r>
  <r>
    <x v="1"/>
    <n v="2217"/>
    <s v="Fall 2021"/>
    <x v="9"/>
    <s v="EOT"/>
    <s v="NODG"/>
    <x v="8"/>
    <x v="1"/>
    <s v="RES"/>
    <x v="1"/>
    <n v="240"/>
  </r>
  <r>
    <x v="1"/>
    <n v="2187"/>
    <s v="Fall 2018"/>
    <x v="2"/>
    <s v="EOT"/>
    <s v="EDUC"/>
    <x v="3"/>
    <x v="0"/>
    <s v="NRES"/>
    <x v="0"/>
    <n v="25"/>
  </r>
  <r>
    <x v="1"/>
    <n v="2187"/>
    <s v="Fall 2018"/>
    <x v="2"/>
    <s v="EOT"/>
    <s v="EDUC"/>
    <x v="3"/>
    <x v="1"/>
    <s v="RES"/>
    <x v="1"/>
    <n v="1017"/>
  </r>
  <r>
    <x v="1"/>
    <n v="2187"/>
    <s v="Fall 2018"/>
    <x v="2"/>
    <s v="EOT"/>
    <s v="ARTM"/>
    <x v="2"/>
    <x v="0"/>
    <s v="RES"/>
    <x v="1"/>
    <n v="1062"/>
  </r>
  <r>
    <x v="1"/>
    <n v="2187"/>
    <s v="Fall 2018"/>
    <x v="2"/>
    <s v="EOT"/>
    <s v="EDUC"/>
    <x v="3"/>
    <x v="0"/>
    <s v="RES"/>
    <x v="1"/>
    <n v="240"/>
  </r>
  <r>
    <x v="1"/>
    <n v="2197"/>
    <s v="Fall 2019"/>
    <x v="5"/>
    <s v="EOT"/>
    <s v="CLAS"/>
    <x v="5"/>
    <x v="0"/>
    <s v="NRES"/>
    <x v="0"/>
    <n v="663"/>
  </r>
  <r>
    <x v="1"/>
    <n v="2177"/>
    <s v="Fall 2017"/>
    <x v="3"/>
    <s v="EOT"/>
    <s v="EDUC"/>
    <x v="3"/>
    <x v="1"/>
    <s v="RES"/>
    <x v="1"/>
    <n v="1014"/>
  </r>
  <r>
    <x v="1"/>
    <n v="2207"/>
    <s v="Fall 2020"/>
    <x v="8"/>
    <s v="EOT"/>
    <s v="CLAS"/>
    <x v="5"/>
    <x v="1"/>
    <s v="NRES"/>
    <x v="0"/>
    <n v="71"/>
  </r>
  <r>
    <x v="1"/>
    <n v="2177"/>
    <s v="Fall 2017"/>
    <x v="3"/>
    <s v="EOT"/>
    <s v="CLAS"/>
    <x v="5"/>
    <x v="1"/>
    <s v="NRES"/>
    <x v="0"/>
    <n v="89"/>
  </r>
  <r>
    <x v="1"/>
    <n v="2227"/>
    <s v="Fall 2022"/>
    <x v="6"/>
    <s v="EOT"/>
    <s v="EDUC"/>
    <x v="3"/>
    <x v="0"/>
    <s v="RES"/>
    <x v="1"/>
    <n v="254"/>
  </r>
  <r>
    <x v="1"/>
    <n v="2197"/>
    <s v="Fall 2019"/>
    <x v="5"/>
    <s v="EOT"/>
    <s v="ARPL"/>
    <x v="4"/>
    <x v="1"/>
    <s v="RES"/>
    <x v="1"/>
    <n v="346"/>
  </r>
  <r>
    <x v="1"/>
    <n v="2207"/>
    <s v="Fall 2020"/>
    <x v="8"/>
    <s v="EOT"/>
    <s v="BUSN"/>
    <x v="0"/>
    <x v="0"/>
    <s v="NRES"/>
    <x v="0"/>
    <n v="202"/>
  </r>
  <r>
    <x v="1"/>
    <n v="2167"/>
    <s v="Fall 2016"/>
    <x v="1"/>
    <s v="EOT"/>
    <s v="EDUC"/>
    <x v="3"/>
    <x v="0"/>
    <s v="NRES"/>
    <x v="0"/>
    <n v="19"/>
  </r>
  <r>
    <x v="1"/>
    <n v="2227"/>
    <s v="Fall 2022"/>
    <x v="6"/>
    <s v="EOT"/>
    <s v="PAFF"/>
    <x v="1"/>
    <x v="1"/>
    <s v="RES"/>
    <x v="1"/>
    <n v="331"/>
  </r>
  <r>
    <x v="1"/>
    <n v="2177"/>
    <s v="Fall 2017"/>
    <x v="3"/>
    <s v="EOT"/>
    <s v="CLAS"/>
    <x v="5"/>
    <x v="0"/>
    <s v="NRES"/>
    <x v="0"/>
    <n v="810"/>
  </r>
  <r>
    <x v="1"/>
    <n v="2247"/>
    <s v="Fall 2024"/>
    <x v="7"/>
    <s v="EOT"/>
    <s v="ARTM"/>
    <x v="2"/>
    <x v="1"/>
    <s v="NRES"/>
    <x v="0"/>
    <n v="6"/>
  </r>
  <r>
    <x v="1"/>
    <n v="2177"/>
    <s v="Fall 2017"/>
    <x v="3"/>
    <s v="EOT"/>
    <s v="ARPL"/>
    <x v="4"/>
    <x v="0"/>
    <s v="NRES"/>
    <x v="0"/>
    <n v="67"/>
  </r>
  <r>
    <x v="1"/>
    <n v="2197"/>
    <s v="Fall 2019"/>
    <x v="5"/>
    <s v="EOT"/>
    <s v="PAFF"/>
    <x v="1"/>
    <x v="0"/>
    <s v="NRES"/>
    <x v="0"/>
    <n v="58"/>
  </r>
  <r>
    <x v="1"/>
    <n v="2197"/>
    <s v="Fall 2019"/>
    <x v="5"/>
    <s v="EOT"/>
    <s v="EDUC"/>
    <x v="3"/>
    <x v="1"/>
    <s v="NRES"/>
    <x v="0"/>
    <n v="78"/>
  </r>
  <r>
    <x v="1"/>
    <n v="2167"/>
    <s v="Fall 2016"/>
    <x v="1"/>
    <s v="EOT"/>
    <s v="BUSN"/>
    <x v="0"/>
    <x v="1"/>
    <s v="NRES"/>
    <x v="0"/>
    <n v="222"/>
  </r>
  <r>
    <x v="1"/>
    <n v="2197"/>
    <s v="Fall 2019"/>
    <x v="5"/>
    <s v="EOT"/>
    <s v="BUSN"/>
    <x v="0"/>
    <x v="1"/>
    <s v="RES"/>
    <x v="1"/>
    <n v="757"/>
  </r>
  <r>
    <x v="1"/>
    <n v="2247"/>
    <s v="Fall 2024"/>
    <x v="7"/>
    <s v="EOT"/>
    <s v="EDUC"/>
    <x v="3"/>
    <x v="1"/>
    <s v="NRES"/>
    <x v="0"/>
    <n v="139"/>
  </r>
  <r>
    <x v="1"/>
    <n v="2247"/>
    <s v="Fall 2024"/>
    <x v="7"/>
    <s v="EOT"/>
    <s v="ARPL"/>
    <x v="4"/>
    <x v="1"/>
    <s v="RES"/>
    <x v="1"/>
    <n v="277"/>
  </r>
  <r>
    <x v="1"/>
    <n v="2177"/>
    <s v="Fall 2017"/>
    <x v="3"/>
    <s v="EOT"/>
    <s v="NODG"/>
    <x v="8"/>
    <x v="1"/>
    <s v="RES"/>
    <x v="1"/>
    <n v="332"/>
  </r>
  <r>
    <x v="1"/>
    <n v="2217"/>
    <s v="Fall 2021"/>
    <x v="9"/>
    <s v="EOT"/>
    <s v="ENGR"/>
    <x v="6"/>
    <x v="0"/>
    <s v="RES"/>
    <x v="1"/>
    <n v="1172"/>
  </r>
  <r>
    <x v="1"/>
    <n v="2217"/>
    <s v="Fall 2021"/>
    <x v="9"/>
    <s v="EOT"/>
    <s v="ARTM"/>
    <x v="2"/>
    <x v="0"/>
    <s v="RES"/>
    <x v="1"/>
    <n v="988"/>
  </r>
  <r>
    <x v="1"/>
    <n v="2197"/>
    <s v="Fall 2019"/>
    <x v="5"/>
    <s v="EOT"/>
    <s v="ENGR"/>
    <x v="6"/>
    <x v="0"/>
    <s v="RES"/>
    <x v="1"/>
    <n v="1010"/>
  </r>
  <r>
    <x v="1"/>
    <n v="2157"/>
    <s v="Fall 2015"/>
    <x v="4"/>
    <s v="EOT"/>
    <s v="BUSN"/>
    <x v="0"/>
    <x v="0"/>
    <s v="NRES"/>
    <x v="0"/>
    <n v="213"/>
  </r>
  <r>
    <x v="1"/>
    <n v="2177"/>
    <s v="Fall 2017"/>
    <x v="3"/>
    <s v="EOT"/>
    <s v="PAFF"/>
    <x v="1"/>
    <x v="0"/>
    <s v="RES"/>
    <x v="1"/>
    <n v="304"/>
  </r>
  <r>
    <x v="1"/>
    <n v="2247"/>
    <s v="Fall 2024"/>
    <x v="7"/>
    <s v="EOT"/>
    <s v="ENGR"/>
    <x v="6"/>
    <x v="0"/>
    <s v="RES"/>
    <x v="1"/>
    <n v="1155"/>
  </r>
  <r>
    <x v="1"/>
    <n v="2157"/>
    <s v="Fall 2015"/>
    <x v="4"/>
    <s v="EOT"/>
    <s v="CLAS"/>
    <x v="5"/>
    <x v="0"/>
    <s v="RES"/>
    <x v="1"/>
    <n v="5239"/>
  </r>
  <r>
    <x v="1"/>
    <n v="2247"/>
    <s v="Fall 2024"/>
    <x v="7"/>
    <s v="EOT"/>
    <s v="BUSN"/>
    <x v="0"/>
    <x v="0"/>
    <s v="RES"/>
    <x v="1"/>
    <n v="1717"/>
  </r>
  <r>
    <x v="1"/>
    <n v="2197"/>
    <s v="Fall 2019"/>
    <x v="5"/>
    <s v="EOT"/>
    <s v="ENGR"/>
    <x v="6"/>
    <x v="1"/>
    <s v="NRES"/>
    <x v="0"/>
    <n v="169"/>
  </r>
  <r>
    <x v="1"/>
    <n v="2207"/>
    <s v="Fall 2020"/>
    <x v="8"/>
    <s v="EOT"/>
    <s v="CLAS"/>
    <x v="5"/>
    <x v="0"/>
    <s v="RES"/>
    <x v="1"/>
    <n v="4427"/>
  </r>
  <r>
    <x v="1"/>
    <n v="2227"/>
    <s v="Fall 2022"/>
    <x v="6"/>
    <s v="EOT"/>
    <s v="NODG"/>
    <x v="8"/>
    <x v="1"/>
    <s v="NRES"/>
    <x v="0"/>
    <n v="24"/>
  </r>
  <r>
    <x v="1"/>
    <n v="2227"/>
    <s v="Fall 2022"/>
    <x v="6"/>
    <s v="EOT"/>
    <s v="NODG"/>
    <x v="8"/>
    <x v="0"/>
    <s v="RES"/>
    <x v="1"/>
    <n v="101"/>
  </r>
  <r>
    <x v="1"/>
    <n v="2197"/>
    <s v="Fall 2019"/>
    <x v="5"/>
    <s v="EOT"/>
    <s v="ARTM"/>
    <x v="2"/>
    <x v="0"/>
    <s v="NRES"/>
    <x v="0"/>
    <n v="232"/>
  </r>
  <r>
    <x v="1"/>
    <n v="2207"/>
    <s v="Fall 2020"/>
    <x v="8"/>
    <s v="EOT"/>
    <s v="NODG"/>
    <x v="8"/>
    <x v="1"/>
    <s v="NRES"/>
    <x v="0"/>
    <n v="34"/>
  </r>
  <r>
    <x v="1"/>
    <n v="2247"/>
    <s v="Fall 2024"/>
    <x v="7"/>
    <s v="EOT"/>
    <s v="ARTM"/>
    <x v="2"/>
    <x v="0"/>
    <s v="NRES"/>
    <x v="0"/>
    <n v="223"/>
  </r>
  <r>
    <x v="1"/>
    <n v="2247"/>
    <s v="Fall 2024"/>
    <x v="7"/>
    <s v="EOT"/>
    <s v="CLAS"/>
    <x v="5"/>
    <x v="0"/>
    <s v="RES"/>
    <x v="1"/>
    <n v="3294"/>
  </r>
  <r>
    <x v="1"/>
    <n v="2157"/>
    <s v="Fall 2015"/>
    <x v="4"/>
    <s v="EOT"/>
    <s v="EDUC"/>
    <x v="3"/>
    <x v="0"/>
    <s v="NRES"/>
    <x v="0"/>
    <n v="14"/>
  </r>
  <r>
    <x v="1"/>
    <n v="2227"/>
    <s v="Fall 2022"/>
    <x v="6"/>
    <s v="EOT"/>
    <s v="NODG"/>
    <x v="8"/>
    <x v="0"/>
    <s v="NRES"/>
    <x v="0"/>
    <n v="12"/>
  </r>
  <r>
    <x v="1"/>
    <n v="2197"/>
    <s v="Fall 2019"/>
    <x v="5"/>
    <s v="EOT"/>
    <s v="EDUC"/>
    <x v="3"/>
    <x v="0"/>
    <s v="NRES"/>
    <x v="0"/>
    <n v="27"/>
  </r>
  <r>
    <x v="1"/>
    <n v="2197"/>
    <s v="Fall 2019"/>
    <x v="5"/>
    <s v="EOT"/>
    <s v="ENGR"/>
    <x v="6"/>
    <x v="0"/>
    <s v="NRES"/>
    <x v="0"/>
    <n v="164"/>
  </r>
  <r>
    <x v="1"/>
    <n v="2157"/>
    <s v="Fall 2015"/>
    <x v="4"/>
    <s v="EOT"/>
    <s v="ENGR"/>
    <x v="6"/>
    <x v="0"/>
    <s v="RES"/>
    <x v="1"/>
    <n v="638"/>
  </r>
  <r>
    <x v="1"/>
    <n v="2207"/>
    <s v="Fall 2020"/>
    <x v="8"/>
    <s v="EOT"/>
    <s v="PAFF"/>
    <x v="1"/>
    <x v="0"/>
    <s v="NRES"/>
    <x v="0"/>
    <n v="37"/>
  </r>
  <r>
    <x v="1"/>
    <n v="2217"/>
    <s v="Fall 2021"/>
    <x v="9"/>
    <s v="EOT"/>
    <s v="PAFF"/>
    <x v="1"/>
    <x v="1"/>
    <s v="NRES"/>
    <x v="0"/>
    <n v="88"/>
  </r>
  <r>
    <x v="1"/>
    <n v="2217"/>
    <s v="Fall 2021"/>
    <x v="9"/>
    <s v="EOT"/>
    <s v="ENGR"/>
    <x v="6"/>
    <x v="0"/>
    <s v="NRES"/>
    <x v="0"/>
    <n v="224"/>
  </r>
  <r>
    <x v="1"/>
    <n v="2207"/>
    <s v="Fall 2020"/>
    <x v="8"/>
    <s v="EOT"/>
    <s v="CLAS"/>
    <x v="5"/>
    <x v="1"/>
    <s v="RES"/>
    <x v="1"/>
    <n v="472"/>
  </r>
  <r>
    <x v="1"/>
    <n v="2167"/>
    <s v="Fall 2016"/>
    <x v="1"/>
    <s v="EOT"/>
    <s v="CLAS"/>
    <x v="5"/>
    <x v="1"/>
    <s v="NRES"/>
    <x v="0"/>
    <n v="80"/>
  </r>
  <r>
    <x v="1"/>
    <n v="2207"/>
    <s v="Fall 2020"/>
    <x v="8"/>
    <s v="EOT"/>
    <s v="NODG"/>
    <x v="8"/>
    <x v="0"/>
    <s v="NRES"/>
    <x v="0"/>
    <n v="15"/>
  </r>
  <r>
    <x v="1"/>
    <n v="2207"/>
    <s v="Fall 2020"/>
    <x v="8"/>
    <s v="EOT"/>
    <s v="ENGR"/>
    <x v="6"/>
    <x v="0"/>
    <s v="RES"/>
    <x v="1"/>
    <n v="1116"/>
  </r>
  <r>
    <x v="1"/>
    <n v="2247"/>
    <s v="Fall 2024"/>
    <x v="7"/>
    <s v="EOT"/>
    <s v="PAFF"/>
    <x v="1"/>
    <x v="0"/>
    <s v="NRES"/>
    <x v="0"/>
    <n v="28"/>
  </r>
  <r>
    <x v="1"/>
    <n v="2247"/>
    <s v="Fall 2024"/>
    <x v="7"/>
    <s v="EOT"/>
    <s v="NODG"/>
    <x v="8"/>
    <x v="0"/>
    <s v="RES"/>
    <x v="1"/>
    <n v="116"/>
  </r>
  <r>
    <x v="1"/>
    <n v="2237"/>
    <s v="Fall 2023"/>
    <x v="0"/>
    <s v="EOT"/>
    <s v="NODG"/>
    <x v="8"/>
    <x v="0"/>
    <s v="RES"/>
    <x v="1"/>
    <n v="113"/>
  </r>
  <r>
    <x v="1"/>
    <n v="2227"/>
    <s v="Fall 2022"/>
    <x v="6"/>
    <s v="EOT"/>
    <s v="BUSN"/>
    <x v="0"/>
    <x v="0"/>
    <s v="NRES"/>
    <x v="0"/>
    <n v="234"/>
  </r>
  <r>
    <x v="1"/>
    <n v="2237"/>
    <s v="Fall 2023"/>
    <x v="0"/>
    <s v="EOT"/>
    <s v="CLAS"/>
    <x v="5"/>
    <x v="1"/>
    <s v="NRES"/>
    <x v="0"/>
    <n v="60"/>
  </r>
  <r>
    <x v="1"/>
    <n v="2207"/>
    <s v="Fall 2020"/>
    <x v="8"/>
    <s v="EOT"/>
    <s v="ARPL"/>
    <x v="4"/>
    <x v="0"/>
    <s v="RES"/>
    <x v="1"/>
    <n v="322"/>
  </r>
  <r>
    <x v="1"/>
    <n v="2157"/>
    <s v="Fall 2015"/>
    <x v="4"/>
    <s v="EOT"/>
    <s v="CLAS"/>
    <x v="5"/>
    <x v="0"/>
    <s v="NRES"/>
    <x v="0"/>
    <n v="736"/>
  </r>
  <r>
    <x v="1"/>
    <n v="2177"/>
    <s v="Fall 2017"/>
    <x v="3"/>
    <s v="EOT"/>
    <s v="ARPL"/>
    <x v="4"/>
    <x v="1"/>
    <s v="NRES"/>
    <x v="0"/>
    <n v="74"/>
  </r>
  <r>
    <x v="1"/>
    <n v="2197"/>
    <s v="Fall 2019"/>
    <x v="5"/>
    <s v="EOT"/>
    <s v="ARTM"/>
    <x v="2"/>
    <x v="1"/>
    <s v="NRES"/>
    <x v="0"/>
    <n v="15"/>
  </r>
  <r>
    <x v="1"/>
    <n v="2217"/>
    <s v="Fall 2021"/>
    <x v="9"/>
    <s v="EOT"/>
    <s v="EDUC"/>
    <x v="3"/>
    <x v="0"/>
    <s v="NRES"/>
    <x v="0"/>
    <n v="29"/>
  </r>
  <r>
    <x v="1"/>
    <n v="2217"/>
    <s v="Fall 2021"/>
    <x v="9"/>
    <s v="EOT"/>
    <s v="PAFF"/>
    <x v="1"/>
    <x v="0"/>
    <s v="RES"/>
    <x v="1"/>
    <n v="309"/>
  </r>
  <r>
    <x v="1"/>
    <n v="2247"/>
    <s v="Fall 2024"/>
    <x v="7"/>
    <s v="EOT"/>
    <s v="ARPL"/>
    <x v="4"/>
    <x v="1"/>
    <s v="NRES"/>
    <x v="0"/>
    <n v="31"/>
  </r>
  <r>
    <x v="1"/>
    <n v="2247"/>
    <s v="Fall 2024"/>
    <x v="7"/>
    <s v="EOT"/>
    <s v="EDUC"/>
    <x v="3"/>
    <x v="1"/>
    <s v="RES"/>
    <x v="1"/>
    <n v="924"/>
  </r>
  <r>
    <x v="1"/>
    <n v="2187"/>
    <s v="Fall 2018"/>
    <x v="2"/>
    <s v="EOT"/>
    <s v="CLAS"/>
    <x v="5"/>
    <x v="1"/>
    <s v="NRES"/>
    <x v="0"/>
    <n v="94"/>
  </r>
  <r>
    <x v="1"/>
    <n v="2217"/>
    <s v="Fall 2021"/>
    <x v="9"/>
    <s v="EOT"/>
    <s v="ENGR"/>
    <x v="6"/>
    <x v="1"/>
    <s v="RES"/>
    <x v="1"/>
    <n v="265"/>
  </r>
  <r>
    <x v="1"/>
    <n v="2157"/>
    <s v="Fall 2015"/>
    <x v="4"/>
    <s v="EOT"/>
    <s v="ARPL"/>
    <x v="4"/>
    <x v="1"/>
    <s v="NRES"/>
    <x v="0"/>
    <n v="87"/>
  </r>
  <r>
    <x v="1"/>
    <n v="2237"/>
    <s v="Fall 2023"/>
    <x v="0"/>
    <s v="EOT"/>
    <s v="NODG"/>
    <x v="8"/>
    <x v="0"/>
    <s v="NRES"/>
    <x v="0"/>
    <n v="12"/>
  </r>
  <r>
    <x v="1"/>
    <n v="2207"/>
    <s v="Fall 2020"/>
    <x v="8"/>
    <s v="EOT"/>
    <s v="ARTM"/>
    <x v="2"/>
    <x v="0"/>
    <s v="RES"/>
    <x v="1"/>
    <n v="1074"/>
  </r>
  <r>
    <x v="1"/>
    <n v="2247"/>
    <s v="Fall 2024"/>
    <x v="7"/>
    <s v="EOT"/>
    <s v="NODG"/>
    <x v="8"/>
    <x v="1"/>
    <s v="NRES"/>
    <x v="0"/>
    <n v="33"/>
  </r>
  <r>
    <x v="1"/>
    <n v="2207"/>
    <s v="Fall 2020"/>
    <x v="8"/>
    <s v="EOT"/>
    <s v="EDUC"/>
    <x v="3"/>
    <x v="0"/>
    <s v="RES"/>
    <x v="1"/>
    <n v="276"/>
  </r>
  <r>
    <x v="1"/>
    <n v="2187"/>
    <s v="Fall 2018"/>
    <x v="2"/>
    <s v="EOT"/>
    <s v="ENGR"/>
    <x v="6"/>
    <x v="1"/>
    <s v="RES"/>
    <x v="1"/>
    <n v="242"/>
  </r>
  <r>
    <x v="1"/>
    <n v="2217"/>
    <s v="Fall 2021"/>
    <x v="9"/>
    <s v="EOT"/>
    <s v="ARPL"/>
    <x v="4"/>
    <x v="0"/>
    <s v="NRES"/>
    <x v="0"/>
    <n v="72"/>
  </r>
  <r>
    <x v="1"/>
    <n v="2227"/>
    <s v="Fall 2022"/>
    <x v="6"/>
    <s v="EOT"/>
    <s v="ENGR"/>
    <x v="6"/>
    <x v="0"/>
    <s v="NRES"/>
    <x v="0"/>
    <n v="249"/>
  </r>
  <r>
    <x v="1"/>
    <n v="2247"/>
    <s v="Fall 2024"/>
    <x v="7"/>
    <s v="EOT"/>
    <s v="ARPL"/>
    <x v="4"/>
    <x v="0"/>
    <s v="NRES"/>
    <x v="0"/>
    <n v="59"/>
  </r>
  <r>
    <x v="1"/>
    <n v="2197"/>
    <s v="Fall 2019"/>
    <x v="5"/>
    <s v="EOT"/>
    <s v="NODG"/>
    <x v="8"/>
    <x v="1"/>
    <s v="RES"/>
    <x v="1"/>
    <n v="299"/>
  </r>
  <r>
    <x v="1"/>
    <n v="2197"/>
    <s v="Fall 2019"/>
    <x v="5"/>
    <s v="EOT"/>
    <s v="CLAS"/>
    <x v="5"/>
    <x v="1"/>
    <s v="RES"/>
    <x v="1"/>
    <n v="443"/>
  </r>
  <r>
    <x v="1"/>
    <n v="2167"/>
    <s v="Fall 2016"/>
    <x v="1"/>
    <s v="EOT"/>
    <s v="ARTM"/>
    <x v="2"/>
    <x v="0"/>
    <s v="NRES"/>
    <x v="0"/>
    <n v="210"/>
  </r>
  <r>
    <x v="1"/>
    <n v="2167"/>
    <s v="Fall 2016"/>
    <x v="1"/>
    <s v="EOT"/>
    <s v="EDUC"/>
    <x v="3"/>
    <x v="0"/>
    <s v="RES"/>
    <x v="1"/>
    <n v="191"/>
  </r>
  <r>
    <x v="1"/>
    <n v="2237"/>
    <s v="Fall 2023"/>
    <x v="0"/>
    <s v="EOT"/>
    <s v="PAFF"/>
    <x v="1"/>
    <x v="1"/>
    <s v="NRES"/>
    <x v="0"/>
    <n v="76"/>
  </r>
  <r>
    <x v="1"/>
    <n v="2247"/>
    <s v="Fall 2024"/>
    <x v="7"/>
    <s v="EOT"/>
    <s v="EDUC"/>
    <x v="3"/>
    <x v="0"/>
    <s v="RES"/>
    <x v="1"/>
    <n v="260"/>
  </r>
  <r>
    <x v="1"/>
    <n v="2207"/>
    <s v="Fall 2020"/>
    <x v="8"/>
    <s v="EOT"/>
    <s v="ARPL"/>
    <x v="4"/>
    <x v="1"/>
    <s v="RES"/>
    <x v="1"/>
    <n v="326"/>
  </r>
  <r>
    <x v="1"/>
    <n v="2227"/>
    <s v="Fall 2022"/>
    <x v="6"/>
    <s v="EOT"/>
    <s v="EDUC"/>
    <x v="3"/>
    <x v="0"/>
    <s v="NRES"/>
    <x v="0"/>
    <n v="28"/>
  </r>
  <r>
    <x v="1"/>
    <n v="2197"/>
    <s v="Fall 2019"/>
    <x v="5"/>
    <s v="EOT"/>
    <s v="PAFF"/>
    <x v="1"/>
    <x v="0"/>
    <s v="RES"/>
    <x v="1"/>
    <n v="359"/>
  </r>
  <r>
    <x v="1"/>
    <n v="2167"/>
    <s v="Fall 2016"/>
    <x v="1"/>
    <s v="EOT"/>
    <s v="CLAS"/>
    <x v="5"/>
    <x v="0"/>
    <s v="RES"/>
    <x v="1"/>
    <n v="5355"/>
  </r>
  <r>
    <x v="1"/>
    <n v="2247"/>
    <s v="Fall 2024"/>
    <x v="7"/>
    <s v="EOT"/>
    <s v="ARTM"/>
    <x v="2"/>
    <x v="1"/>
    <s v="RES"/>
    <x v="1"/>
    <n v="21"/>
  </r>
  <r>
    <x v="1"/>
    <n v="2247"/>
    <s v="Fall 2024"/>
    <x v="7"/>
    <s v="EOT"/>
    <s v="EDUC"/>
    <x v="3"/>
    <x v="0"/>
    <s v="NRES"/>
    <x v="0"/>
    <n v="26"/>
  </r>
  <r>
    <x v="1"/>
    <n v="2157"/>
    <s v="Fall 2015"/>
    <x v="4"/>
    <s v="EOT"/>
    <s v="BUSN"/>
    <x v="0"/>
    <x v="1"/>
    <s v="NRES"/>
    <x v="0"/>
    <n v="207"/>
  </r>
  <r>
    <x v="1"/>
    <n v="2197"/>
    <s v="Fall 2019"/>
    <x v="5"/>
    <s v="EOT"/>
    <s v="ENGR"/>
    <x v="6"/>
    <x v="1"/>
    <s v="RES"/>
    <x v="1"/>
    <n v="251"/>
  </r>
  <r>
    <x v="1"/>
    <n v="2197"/>
    <s v="Fall 2019"/>
    <x v="5"/>
    <s v="EOT"/>
    <s v="NODG"/>
    <x v="8"/>
    <x v="0"/>
    <s v="RES"/>
    <x v="1"/>
    <n v="100"/>
  </r>
  <r>
    <x v="1"/>
    <n v="2217"/>
    <s v="Fall 2021"/>
    <x v="9"/>
    <s v="EOT"/>
    <s v="BUSN"/>
    <x v="0"/>
    <x v="0"/>
    <s v="NRES"/>
    <x v="0"/>
    <n v="216"/>
  </r>
  <r>
    <x v="1"/>
    <n v="2227"/>
    <s v="Fall 2022"/>
    <x v="6"/>
    <s v="EOT"/>
    <s v="EDUC"/>
    <x v="3"/>
    <x v="1"/>
    <s v="NRES"/>
    <x v="0"/>
    <n v="111"/>
  </r>
  <r>
    <x v="1"/>
    <n v="2167"/>
    <s v="Fall 2016"/>
    <x v="1"/>
    <s v="EOT"/>
    <s v="ARPL"/>
    <x v="4"/>
    <x v="1"/>
    <s v="RES"/>
    <x v="1"/>
    <n v="307"/>
  </r>
  <r>
    <x v="1"/>
    <n v="2157"/>
    <s v="Fall 2015"/>
    <x v="4"/>
    <s v="EOT"/>
    <s v="ENGR"/>
    <x v="6"/>
    <x v="1"/>
    <s v="NRES"/>
    <x v="0"/>
    <n v="255"/>
  </r>
  <r>
    <x v="1"/>
    <n v="2207"/>
    <s v="Fall 2020"/>
    <x v="8"/>
    <s v="EOT"/>
    <s v="BUSN"/>
    <x v="0"/>
    <x v="1"/>
    <s v="RES"/>
    <x v="1"/>
    <n v="1075"/>
  </r>
  <r>
    <x v="1"/>
    <n v="2177"/>
    <s v="Fall 2017"/>
    <x v="3"/>
    <s v="EOT"/>
    <s v="ENGR"/>
    <x v="6"/>
    <x v="0"/>
    <s v="RES"/>
    <x v="1"/>
    <n v="792"/>
  </r>
  <r>
    <x v="1"/>
    <n v="2197"/>
    <s v="Fall 2019"/>
    <x v="5"/>
    <s v="EOT"/>
    <s v="PAFF"/>
    <x v="1"/>
    <x v="1"/>
    <s v="RES"/>
    <x v="1"/>
    <n v="297"/>
  </r>
  <r>
    <x v="1"/>
    <n v="2197"/>
    <s v="Fall 2019"/>
    <x v="5"/>
    <s v="EOT"/>
    <s v="EDUC"/>
    <x v="3"/>
    <x v="1"/>
    <s v="RES"/>
    <x v="1"/>
    <n v="943"/>
  </r>
  <r>
    <x v="1"/>
    <n v="2237"/>
    <s v="Fall 2023"/>
    <x v="0"/>
    <s v="EOT"/>
    <s v="ARPL"/>
    <x v="4"/>
    <x v="1"/>
    <s v="RES"/>
    <x v="1"/>
    <n v="252"/>
  </r>
  <r>
    <x v="1"/>
    <n v="2217"/>
    <s v="Fall 2021"/>
    <x v="9"/>
    <s v="EOT"/>
    <s v="PAFF"/>
    <x v="1"/>
    <x v="1"/>
    <s v="RES"/>
    <x v="1"/>
    <n v="376"/>
  </r>
  <r>
    <x v="1"/>
    <n v="2157"/>
    <s v="Fall 2015"/>
    <x v="4"/>
    <s v="EOT"/>
    <s v="ARPL"/>
    <x v="4"/>
    <x v="0"/>
    <s v="NRES"/>
    <x v="0"/>
    <n v="45"/>
  </r>
  <r>
    <x v="1"/>
    <n v="2247"/>
    <s v="Fall 2024"/>
    <x v="7"/>
    <s v="EOT"/>
    <s v="BUSN"/>
    <x v="0"/>
    <x v="0"/>
    <s v="NRES"/>
    <x v="0"/>
    <n v="259"/>
  </r>
  <r>
    <x v="1"/>
    <n v="2187"/>
    <s v="Fall 2018"/>
    <x v="2"/>
    <s v="EOT"/>
    <s v="BUSN"/>
    <x v="0"/>
    <x v="1"/>
    <s v="RES"/>
    <x v="1"/>
    <n v="733"/>
  </r>
  <r>
    <x v="1"/>
    <n v="2167"/>
    <s v="Fall 2016"/>
    <x v="1"/>
    <s v="EOT"/>
    <s v="BUSN"/>
    <x v="0"/>
    <x v="0"/>
    <s v="NRES"/>
    <x v="0"/>
    <n v="195"/>
  </r>
  <r>
    <x v="1"/>
    <n v="2237"/>
    <s v="Fall 2023"/>
    <x v="0"/>
    <s v="EOT"/>
    <s v="ARTM"/>
    <x v="2"/>
    <x v="1"/>
    <s v="RES"/>
    <x v="1"/>
    <n v="25"/>
  </r>
  <r>
    <x v="1"/>
    <n v="2197"/>
    <s v="Fall 2019"/>
    <x v="5"/>
    <s v="EOT"/>
    <s v="ARTM"/>
    <x v="2"/>
    <x v="1"/>
    <s v="RES"/>
    <x v="1"/>
    <n v="13"/>
  </r>
  <r>
    <x v="1"/>
    <n v="2227"/>
    <s v="Fall 2022"/>
    <x v="6"/>
    <s v="EOT"/>
    <s v="ARTM"/>
    <x v="2"/>
    <x v="1"/>
    <s v="NRES"/>
    <x v="0"/>
    <n v="14"/>
  </r>
  <r>
    <x v="1"/>
    <n v="2217"/>
    <s v="Fall 2021"/>
    <x v="9"/>
    <s v="EOT"/>
    <s v="BUSN"/>
    <x v="0"/>
    <x v="0"/>
    <s v="RES"/>
    <x v="1"/>
    <n v="1582"/>
  </r>
  <r>
    <x v="1"/>
    <n v="2247"/>
    <s v="Fall 2024"/>
    <x v="7"/>
    <s v="EOT"/>
    <s v="CLAS"/>
    <x v="5"/>
    <x v="1"/>
    <s v="NRES"/>
    <x v="0"/>
    <n v="64"/>
  </r>
  <r>
    <x v="1"/>
    <n v="2157"/>
    <s v="Fall 2015"/>
    <x v="4"/>
    <s v="EOT"/>
    <s v="NODG"/>
    <x v="8"/>
    <x v="1"/>
    <s v="RES"/>
    <x v="1"/>
    <n v="263"/>
  </r>
  <r>
    <x v="1"/>
    <n v="2167"/>
    <s v="Fall 2016"/>
    <x v="1"/>
    <s v="EOT"/>
    <s v="PAFF"/>
    <x v="1"/>
    <x v="0"/>
    <s v="NRES"/>
    <x v="0"/>
    <n v="38"/>
  </r>
  <r>
    <x v="1"/>
    <n v="2237"/>
    <s v="Fall 2023"/>
    <x v="0"/>
    <s v="EOT"/>
    <s v="ARTM"/>
    <x v="2"/>
    <x v="1"/>
    <s v="NRES"/>
    <x v="0"/>
    <n v="12"/>
  </r>
  <r>
    <x v="1"/>
    <n v="2207"/>
    <s v="Fall 2020"/>
    <x v="8"/>
    <s v="EOT"/>
    <s v="ARPL"/>
    <x v="4"/>
    <x v="0"/>
    <s v="NRES"/>
    <x v="0"/>
    <n v="77"/>
  </r>
  <r>
    <x v="1"/>
    <n v="2237"/>
    <s v="Fall 2023"/>
    <x v="0"/>
    <s v="EOT"/>
    <s v="EDUC"/>
    <x v="3"/>
    <x v="1"/>
    <s v="RES"/>
    <x v="1"/>
    <n v="880"/>
  </r>
  <r>
    <x v="1"/>
    <n v="2207"/>
    <s v="Fall 2020"/>
    <x v="8"/>
    <s v="EOT"/>
    <s v="ARPL"/>
    <x v="4"/>
    <x v="1"/>
    <s v="NRES"/>
    <x v="0"/>
    <n v="61"/>
  </r>
  <r>
    <x v="1"/>
    <n v="2197"/>
    <s v="Fall 2019"/>
    <x v="5"/>
    <s v="EOT"/>
    <s v="BUSN"/>
    <x v="0"/>
    <x v="0"/>
    <s v="NRES"/>
    <x v="0"/>
    <n v="200"/>
  </r>
  <r>
    <x v="1"/>
    <n v="2217"/>
    <s v="Fall 2021"/>
    <x v="9"/>
    <s v="EOT"/>
    <s v="ARPL"/>
    <x v="4"/>
    <x v="0"/>
    <s v="RES"/>
    <x v="1"/>
    <n v="310"/>
  </r>
  <r>
    <x v="1"/>
    <n v="2227"/>
    <s v="Fall 2022"/>
    <x v="6"/>
    <s v="EOT"/>
    <s v="BUSN"/>
    <x v="0"/>
    <x v="1"/>
    <s v="NRES"/>
    <x v="0"/>
    <n v="439"/>
  </r>
  <r>
    <x v="1"/>
    <n v="2177"/>
    <s v="Fall 2017"/>
    <x v="3"/>
    <s v="EOT"/>
    <s v="ARPL"/>
    <x v="4"/>
    <x v="0"/>
    <s v="RES"/>
    <x v="1"/>
    <n v="280"/>
  </r>
  <r>
    <x v="1"/>
    <n v="2227"/>
    <s v="Fall 2022"/>
    <x v="6"/>
    <s v="EOT"/>
    <s v="BUSN"/>
    <x v="0"/>
    <x v="1"/>
    <s v="RES"/>
    <x v="1"/>
    <n v="1130"/>
  </r>
  <r>
    <x v="1"/>
    <n v="2247"/>
    <s v="Fall 2024"/>
    <x v="7"/>
    <s v="EOT"/>
    <s v="ARPL"/>
    <x v="4"/>
    <x v="0"/>
    <s v="RES"/>
    <x v="1"/>
    <n v="410"/>
  </r>
  <r>
    <x v="1"/>
    <n v="2227"/>
    <s v="Fall 2022"/>
    <x v="6"/>
    <s v="EOT"/>
    <s v="ARTM"/>
    <x v="2"/>
    <x v="0"/>
    <s v="RES"/>
    <x v="1"/>
    <n v="937"/>
  </r>
  <r>
    <x v="1"/>
    <n v="2207"/>
    <s v="Fall 2020"/>
    <x v="8"/>
    <s v="EOT"/>
    <s v="ARTM"/>
    <x v="2"/>
    <x v="1"/>
    <s v="RES"/>
    <x v="1"/>
    <n v="19"/>
  </r>
  <r>
    <x v="1"/>
    <n v="2237"/>
    <s v="Fall 2023"/>
    <x v="0"/>
    <s v="EOT"/>
    <s v="ARPL"/>
    <x v="4"/>
    <x v="1"/>
    <s v="NRES"/>
    <x v="0"/>
    <n v="47"/>
  </r>
  <r>
    <x v="1"/>
    <n v="2157"/>
    <s v="Fall 2015"/>
    <x v="4"/>
    <s v="EOT"/>
    <s v="ENGR"/>
    <x v="6"/>
    <x v="0"/>
    <s v="NRES"/>
    <x v="0"/>
    <n v="91"/>
  </r>
  <r>
    <x v="1"/>
    <n v="2157"/>
    <s v="Fall 2015"/>
    <x v="4"/>
    <s v="EOT"/>
    <s v="NODG"/>
    <x v="8"/>
    <x v="0"/>
    <s v="NRES"/>
    <x v="0"/>
    <n v="8"/>
  </r>
  <r>
    <x v="1"/>
    <n v="2247"/>
    <s v="Fall 2024"/>
    <x v="7"/>
    <s v="EOT"/>
    <s v="CLAS"/>
    <x v="5"/>
    <x v="0"/>
    <s v="NRES"/>
    <x v="0"/>
    <n v="509"/>
  </r>
  <r>
    <x v="1"/>
    <n v="2237"/>
    <s v="Fall 2023"/>
    <x v="0"/>
    <s v="EOT"/>
    <s v="ENGR"/>
    <x v="6"/>
    <x v="1"/>
    <s v="NRES"/>
    <x v="0"/>
    <n v="238"/>
  </r>
  <r>
    <x v="1"/>
    <n v="2247"/>
    <s v="Fall 2024"/>
    <x v="7"/>
    <s v="EOT"/>
    <s v="BUSN"/>
    <x v="0"/>
    <x v="1"/>
    <s v="RES"/>
    <x v="1"/>
    <n v="1011"/>
  </r>
  <r>
    <x v="1"/>
    <n v="2197"/>
    <s v="Fall 2019"/>
    <x v="5"/>
    <s v="EOT"/>
    <s v="CLAS"/>
    <x v="5"/>
    <x v="1"/>
    <s v="NRES"/>
    <x v="0"/>
    <n v="85"/>
  </r>
  <r>
    <x v="1"/>
    <n v="2187"/>
    <s v="Fall 2018"/>
    <x v="2"/>
    <s v="EOT"/>
    <s v="CLAS"/>
    <x v="5"/>
    <x v="0"/>
    <s v="RES"/>
    <x v="1"/>
    <n v="5439"/>
  </r>
  <r>
    <x v="1"/>
    <n v="2247"/>
    <s v="Fall 2024"/>
    <x v="7"/>
    <s v="EOT"/>
    <s v="ENGR"/>
    <x v="6"/>
    <x v="1"/>
    <s v="RES"/>
    <x v="1"/>
    <n v="184"/>
  </r>
  <r>
    <x v="1"/>
    <n v="2197"/>
    <s v="Fall 2019"/>
    <x v="5"/>
    <s v="EOT"/>
    <s v="EDUC"/>
    <x v="3"/>
    <x v="0"/>
    <s v="RES"/>
    <x v="1"/>
    <n v="270"/>
  </r>
  <r>
    <x v="1"/>
    <n v="2167"/>
    <s v="Fall 2016"/>
    <x v="1"/>
    <s v="EOT"/>
    <s v="PAFF"/>
    <x v="1"/>
    <x v="1"/>
    <s v="RES"/>
    <x v="1"/>
    <n v="288"/>
  </r>
  <r>
    <x v="1"/>
    <n v="2247"/>
    <s v="Fall 2024"/>
    <x v="7"/>
    <s v="EOT"/>
    <s v="PAFF"/>
    <x v="1"/>
    <x v="1"/>
    <s v="RES"/>
    <x v="1"/>
    <n v="297"/>
  </r>
  <r>
    <x v="1"/>
    <n v="2187"/>
    <s v="Fall 2018"/>
    <x v="2"/>
    <s v="EOT"/>
    <s v="NODG"/>
    <x v="8"/>
    <x v="1"/>
    <s v="RES"/>
    <x v="1"/>
    <n v="331"/>
  </r>
  <r>
    <x v="1"/>
    <n v="2217"/>
    <s v="Fall 2021"/>
    <x v="9"/>
    <s v="EOT"/>
    <s v="EDUC"/>
    <x v="3"/>
    <x v="1"/>
    <s v="NRES"/>
    <x v="0"/>
    <n v="111"/>
  </r>
  <r>
    <x v="1"/>
    <n v="2207"/>
    <s v="Fall 2020"/>
    <x v="8"/>
    <s v="EOT"/>
    <s v="NODG"/>
    <x v="8"/>
    <x v="1"/>
    <s v="RES"/>
    <x v="1"/>
    <n v="258"/>
  </r>
  <r>
    <x v="1"/>
    <n v="2237"/>
    <s v="Fall 2023"/>
    <x v="0"/>
    <s v="EOT"/>
    <s v="PAFF"/>
    <x v="1"/>
    <x v="0"/>
    <s v="NRES"/>
    <x v="0"/>
    <n v="34"/>
  </r>
  <r>
    <x v="1"/>
    <n v="2177"/>
    <s v="Fall 2017"/>
    <x v="3"/>
    <s v="EOT"/>
    <s v="PAFF"/>
    <x v="1"/>
    <x v="1"/>
    <s v="RES"/>
    <x v="1"/>
    <n v="277"/>
  </r>
  <r>
    <x v="1"/>
    <n v="2157"/>
    <s v="Fall 2015"/>
    <x v="4"/>
    <s v="EOT"/>
    <s v="BUSN"/>
    <x v="0"/>
    <x v="0"/>
    <s v="RES"/>
    <x v="1"/>
    <n v="1250"/>
  </r>
  <r>
    <x v="1"/>
    <n v="2167"/>
    <s v="Fall 2016"/>
    <x v="1"/>
    <s v="EOT"/>
    <s v="ARTM"/>
    <x v="2"/>
    <x v="1"/>
    <s v="RES"/>
    <x v="1"/>
    <n v="20"/>
  </r>
  <r>
    <x v="1"/>
    <n v="2237"/>
    <s v="Fall 2023"/>
    <x v="0"/>
    <s v="EOT"/>
    <s v="BUSN"/>
    <x v="0"/>
    <x v="0"/>
    <s v="NRES"/>
    <x v="0"/>
    <n v="252"/>
  </r>
  <r>
    <x v="1"/>
    <n v="2217"/>
    <s v="Fall 2021"/>
    <x v="9"/>
    <s v="EOT"/>
    <s v="CLAS"/>
    <x v="5"/>
    <x v="1"/>
    <s v="RES"/>
    <x v="1"/>
    <n v="478"/>
  </r>
  <r>
    <x v="1"/>
    <n v="2157"/>
    <s v="Fall 2015"/>
    <x v="4"/>
    <s v="EOT"/>
    <s v="NODG"/>
    <x v="8"/>
    <x v="1"/>
    <s v="NRES"/>
    <x v="0"/>
    <n v="39"/>
  </r>
  <r>
    <x v="1"/>
    <n v="2237"/>
    <s v="Fall 2023"/>
    <x v="0"/>
    <s v="EOT"/>
    <s v="CLAS"/>
    <x v="5"/>
    <x v="0"/>
    <s v="RES"/>
    <x v="1"/>
    <n v="3509"/>
  </r>
  <r>
    <x v="1"/>
    <n v="2167"/>
    <s v="Fall 2016"/>
    <x v="1"/>
    <s v="EOT"/>
    <s v="CLAS"/>
    <x v="5"/>
    <x v="0"/>
    <s v="NRES"/>
    <x v="0"/>
    <n v="782"/>
  </r>
  <r>
    <x v="1"/>
    <n v="2187"/>
    <s v="Fall 2018"/>
    <x v="2"/>
    <s v="EOT"/>
    <s v="ENGR"/>
    <x v="6"/>
    <x v="0"/>
    <s v="NRES"/>
    <x v="0"/>
    <n v="88"/>
  </r>
  <r>
    <x v="1"/>
    <n v="2187"/>
    <s v="Fall 2018"/>
    <x v="2"/>
    <s v="EOT"/>
    <s v="BUSN"/>
    <x v="0"/>
    <x v="0"/>
    <s v="RES"/>
    <x v="1"/>
    <n v="1276"/>
  </r>
  <r>
    <x v="1"/>
    <n v="2227"/>
    <s v="Fall 2022"/>
    <x v="6"/>
    <s v="EOT"/>
    <s v="NODG"/>
    <x v="8"/>
    <x v="1"/>
    <s v="RES"/>
    <x v="1"/>
    <n v="242"/>
  </r>
  <r>
    <x v="1"/>
    <n v="2237"/>
    <s v="Fall 2023"/>
    <x v="0"/>
    <s v="EOT"/>
    <s v="ARPL"/>
    <x v="4"/>
    <x v="0"/>
    <s v="RES"/>
    <x v="1"/>
    <n v="389"/>
  </r>
  <r>
    <x v="1"/>
    <n v="2227"/>
    <s v="Fall 2022"/>
    <x v="6"/>
    <s v="EOT"/>
    <s v="CLAS"/>
    <x v="5"/>
    <x v="0"/>
    <s v="RES"/>
    <x v="1"/>
    <n v="3765"/>
  </r>
  <r>
    <x v="1"/>
    <n v="2217"/>
    <s v="Fall 2021"/>
    <x v="9"/>
    <s v="EOT"/>
    <s v="ENGR"/>
    <x v="6"/>
    <x v="1"/>
    <s v="NRES"/>
    <x v="0"/>
    <n v="218"/>
  </r>
  <r>
    <x v="1"/>
    <n v="2247"/>
    <s v="Fall 2024"/>
    <x v="7"/>
    <s v="EOT"/>
    <s v="NODG"/>
    <x v="8"/>
    <x v="0"/>
    <s v="NRES"/>
    <x v="0"/>
    <n v="18"/>
  </r>
  <r>
    <x v="1"/>
    <n v="2227"/>
    <s v="Fall 2022"/>
    <x v="6"/>
    <s v="EOT"/>
    <s v="ARPL"/>
    <x v="4"/>
    <x v="1"/>
    <s v="NRES"/>
    <x v="0"/>
    <n v="53"/>
  </r>
  <r>
    <x v="1"/>
    <n v="2177"/>
    <s v="Fall 2017"/>
    <x v="3"/>
    <s v="EOT"/>
    <s v="ARTM"/>
    <x v="2"/>
    <x v="0"/>
    <s v="NRES"/>
    <x v="0"/>
    <n v="230"/>
  </r>
  <r>
    <x v="1"/>
    <n v="2187"/>
    <s v="Fall 2018"/>
    <x v="2"/>
    <s v="EOT"/>
    <s v="PAFF"/>
    <x v="1"/>
    <x v="1"/>
    <s v="NRES"/>
    <x v="0"/>
    <n v="85"/>
  </r>
  <r>
    <x v="1"/>
    <n v="2227"/>
    <s v="Fall 2022"/>
    <x v="6"/>
    <s v="EOT"/>
    <s v="BUSN"/>
    <x v="0"/>
    <x v="0"/>
    <s v="RES"/>
    <x v="1"/>
    <n v="1696"/>
  </r>
  <r>
    <x v="1"/>
    <n v="2187"/>
    <s v="Fall 2018"/>
    <x v="2"/>
    <s v="EOT"/>
    <s v="ARPL"/>
    <x v="4"/>
    <x v="0"/>
    <s v="RES"/>
    <x v="1"/>
    <n v="318"/>
  </r>
  <r>
    <x v="1"/>
    <n v="2167"/>
    <s v="Fall 2016"/>
    <x v="1"/>
    <s v="EOT"/>
    <s v="ARPL"/>
    <x v="4"/>
    <x v="0"/>
    <s v="NRES"/>
    <x v="0"/>
    <n v="72"/>
  </r>
  <r>
    <x v="1"/>
    <n v="2227"/>
    <s v="Fall 2022"/>
    <x v="6"/>
    <s v="EOT"/>
    <s v="ENGR"/>
    <x v="6"/>
    <x v="1"/>
    <s v="RES"/>
    <x v="1"/>
    <n v="245"/>
  </r>
  <r>
    <x v="1"/>
    <n v="2207"/>
    <s v="Fall 2020"/>
    <x v="8"/>
    <s v="EOT"/>
    <s v="BUSN"/>
    <x v="0"/>
    <x v="1"/>
    <s v="NRES"/>
    <x v="0"/>
    <n v="214"/>
  </r>
  <r>
    <x v="1"/>
    <n v="2177"/>
    <s v="Fall 2017"/>
    <x v="3"/>
    <s v="EOT"/>
    <s v="BUSN"/>
    <x v="0"/>
    <x v="0"/>
    <s v="NRES"/>
    <x v="0"/>
    <n v="176"/>
  </r>
  <r>
    <x v="1"/>
    <n v="2207"/>
    <s v="Fall 2020"/>
    <x v="8"/>
    <s v="EOT"/>
    <s v="PAFF"/>
    <x v="1"/>
    <x v="1"/>
    <s v="RES"/>
    <x v="1"/>
    <n v="381"/>
  </r>
  <r>
    <x v="1"/>
    <n v="2237"/>
    <s v="Fall 2023"/>
    <x v="0"/>
    <s v="EOT"/>
    <s v="PAFF"/>
    <x v="1"/>
    <x v="1"/>
    <s v="RES"/>
    <x v="1"/>
    <n v="297"/>
  </r>
  <r>
    <x v="1"/>
    <n v="2237"/>
    <s v="Fall 2023"/>
    <x v="0"/>
    <s v="EOT"/>
    <s v="ARTM"/>
    <x v="2"/>
    <x v="0"/>
    <s v="NRES"/>
    <x v="0"/>
    <n v="250"/>
  </r>
  <r>
    <x v="1"/>
    <n v="2157"/>
    <s v="Fall 2015"/>
    <x v="4"/>
    <s v="EOT"/>
    <s v="BUSN"/>
    <x v="0"/>
    <x v="1"/>
    <s v="RES"/>
    <x v="1"/>
    <n v="820"/>
  </r>
  <r>
    <x v="1"/>
    <n v="2177"/>
    <s v="Fall 2017"/>
    <x v="3"/>
    <s v="EOT"/>
    <s v="NODG"/>
    <x v="8"/>
    <x v="0"/>
    <s v="NRES"/>
    <x v="0"/>
    <n v="14"/>
  </r>
  <r>
    <x v="1"/>
    <n v="2167"/>
    <s v="Fall 2016"/>
    <x v="1"/>
    <s v="EOT"/>
    <s v="PAFF"/>
    <x v="1"/>
    <x v="0"/>
    <s v="RES"/>
    <x v="1"/>
    <n v="259"/>
  </r>
  <r>
    <x v="1"/>
    <n v="2167"/>
    <s v="Fall 2016"/>
    <x v="1"/>
    <s v="EOT"/>
    <s v="ARTM"/>
    <x v="2"/>
    <x v="1"/>
    <s v="NRES"/>
    <x v="0"/>
    <n v="12"/>
  </r>
  <r>
    <x v="1"/>
    <n v="2227"/>
    <s v="Fall 2022"/>
    <x v="6"/>
    <s v="EOT"/>
    <s v="EDUC"/>
    <x v="3"/>
    <x v="1"/>
    <s v="RES"/>
    <x v="1"/>
    <n v="858"/>
  </r>
  <r>
    <x v="1"/>
    <n v="2197"/>
    <s v="Fall 2019"/>
    <x v="5"/>
    <s v="EOT"/>
    <s v="CLAS"/>
    <x v="5"/>
    <x v="0"/>
    <s v="RES"/>
    <x v="1"/>
    <n v="4771"/>
  </r>
  <r>
    <x v="1"/>
    <n v="2177"/>
    <s v="Fall 2017"/>
    <x v="3"/>
    <s v="EOT"/>
    <s v="PAFF"/>
    <x v="1"/>
    <x v="0"/>
    <s v="NRES"/>
    <x v="0"/>
    <n v="55"/>
  </r>
  <r>
    <x v="1"/>
    <n v="2247"/>
    <s v="Fall 2024"/>
    <x v="7"/>
    <s v="EOT"/>
    <s v="BUSN"/>
    <x v="0"/>
    <x v="1"/>
    <s v="NRES"/>
    <x v="0"/>
    <n v="300"/>
  </r>
  <r>
    <x v="1"/>
    <n v="2177"/>
    <s v="Fall 2017"/>
    <x v="3"/>
    <s v="EOT"/>
    <s v="NODG"/>
    <x v="8"/>
    <x v="1"/>
    <s v="NRES"/>
    <x v="0"/>
    <n v="41"/>
  </r>
  <r>
    <x v="1"/>
    <n v="2237"/>
    <s v="Fall 2023"/>
    <x v="0"/>
    <s v="EOT"/>
    <s v="ARPL"/>
    <x v="4"/>
    <x v="0"/>
    <s v="NRES"/>
    <x v="0"/>
    <n v="69"/>
  </r>
  <r>
    <x v="1"/>
    <n v="2227"/>
    <s v="Fall 2022"/>
    <x v="6"/>
    <s v="EOT"/>
    <s v="ENGR"/>
    <x v="6"/>
    <x v="0"/>
    <s v="RES"/>
    <x v="1"/>
    <n v="1112"/>
  </r>
  <r>
    <x v="1"/>
    <n v="2247"/>
    <s v="Fall 2024"/>
    <x v="7"/>
    <s v="EOT"/>
    <s v="NODG"/>
    <x v="8"/>
    <x v="1"/>
    <s v="RES"/>
    <x v="1"/>
    <n v="230"/>
  </r>
  <r>
    <x v="1"/>
    <n v="2207"/>
    <s v="Fall 2020"/>
    <x v="8"/>
    <s v="EOT"/>
    <s v="EDUC"/>
    <x v="3"/>
    <x v="1"/>
    <s v="RES"/>
    <x v="1"/>
    <n v="1060"/>
  </r>
  <r>
    <x v="1"/>
    <n v="2157"/>
    <s v="Fall 2015"/>
    <x v="4"/>
    <s v="EOT"/>
    <s v="ARTM"/>
    <x v="2"/>
    <x v="0"/>
    <s v="RES"/>
    <x v="1"/>
    <n v="1014"/>
  </r>
  <r>
    <x v="1"/>
    <n v="2237"/>
    <s v="Fall 2023"/>
    <x v="0"/>
    <s v="EOT"/>
    <s v="EDUC"/>
    <x v="3"/>
    <x v="0"/>
    <s v="NRES"/>
    <x v="0"/>
    <n v="25"/>
  </r>
  <r>
    <x v="1"/>
    <n v="2217"/>
    <s v="Fall 2021"/>
    <x v="9"/>
    <s v="EOT"/>
    <s v="NODG"/>
    <x v="8"/>
    <x v="1"/>
    <s v="NRES"/>
    <x v="0"/>
    <n v="36"/>
  </r>
  <r>
    <x v="1"/>
    <n v="2187"/>
    <s v="Fall 2018"/>
    <x v="2"/>
    <s v="EOT"/>
    <s v="CLAS"/>
    <x v="5"/>
    <x v="1"/>
    <s v="RES"/>
    <x v="1"/>
    <n v="430"/>
  </r>
  <r>
    <x v="1"/>
    <n v="2217"/>
    <s v="Fall 2021"/>
    <x v="9"/>
    <s v="EOT"/>
    <s v="CLAS"/>
    <x v="5"/>
    <x v="0"/>
    <s v="NRES"/>
    <x v="0"/>
    <n v="560"/>
  </r>
  <r>
    <x v="1"/>
    <n v="2157"/>
    <s v="Fall 2015"/>
    <x v="4"/>
    <s v="EOT"/>
    <s v="EDUC"/>
    <x v="3"/>
    <x v="0"/>
    <s v="RES"/>
    <x v="1"/>
    <n v="146"/>
  </r>
  <r>
    <x v="2"/>
    <n v="2161"/>
    <s v="Spring 2016"/>
    <x v="4"/>
    <s v="EOT"/>
    <s v="NODG"/>
    <x v="8"/>
    <x v="1"/>
    <s v="RES"/>
    <x v="1"/>
    <n v="1338"/>
  </r>
  <r>
    <x v="2"/>
    <n v="2171"/>
    <s v="Spring 2017"/>
    <x v="1"/>
    <s v="EOT"/>
    <s v="CLAS"/>
    <x v="5"/>
    <x v="0"/>
    <s v="NRES"/>
    <x v="0"/>
    <n v="8747"/>
  </r>
  <r>
    <x v="2"/>
    <n v="2157"/>
    <s v="Fall 2015"/>
    <x v="4"/>
    <s v="EOT"/>
    <s v="CLAS"/>
    <x v="5"/>
    <x v="1"/>
    <s v="RES"/>
    <x v="1"/>
    <n v="2589"/>
  </r>
  <r>
    <x v="2"/>
    <n v="2237"/>
    <s v="Fall 2023"/>
    <x v="0"/>
    <s v="EOT"/>
    <s v="EDUC"/>
    <x v="3"/>
    <x v="0"/>
    <s v="RES"/>
    <x v="1"/>
    <n v="2741"/>
  </r>
  <r>
    <x v="2"/>
    <n v="2167"/>
    <s v="Fall 2016"/>
    <x v="1"/>
    <s v="EOT"/>
    <s v="ARTM"/>
    <x v="2"/>
    <x v="0"/>
    <s v="RES"/>
    <x v="1"/>
    <n v="12181"/>
  </r>
  <r>
    <x v="2"/>
    <n v="2244"/>
    <s v="Summer 2024"/>
    <x v="7"/>
    <s v="EOT"/>
    <s v="CLAS"/>
    <x v="5"/>
    <x v="1"/>
    <s v="RES"/>
    <x v="1"/>
    <n v="315"/>
  </r>
  <r>
    <x v="2"/>
    <n v="2234"/>
    <s v="Summer 2023"/>
    <x v="0"/>
    <s v="EOT"/>
    <s v="PAFF"/>
    <x v="1"/>
    <x v="1"/>
    <s v="NRES"/>
    <x v="0"/>
    <n v="100"/>
  </r>
  <r>
    <x v="2"/>
    <n v="2161"/>
    <s v="Spring 2016"/>
    <x v="4"/>
    <s v="EOT"/>
    <s v="BUSN"/>
    <x v="0"/>
    <x v="1"/>
    <s v="NRES"/>
    <x v="0"/>
    <n v="1421"/>
  </r>
  <r>
    <x v="2"/>
    <n v="2244"/>
    <s v="Summer 2024"/>
    <x v="7"/>
    <s v="EOT"/>
    <s v="BUSN"/>
    <x v="0"/>
    <x v="0"/>
    <s v="RES"/>
    <x v="1"/>
    <n v="4049"/>
  </r>
  <r>
    <x v="2"/>
    <n v="2211"/>
    <s v="Spring 2021"/>
    <x v="8"/>
    <s v="EOT"/>
    <s v="ARTM"/>
    <x v="2"/>
    <x v="0"/>
    <s v="NRES"/>
    <x v="0"/>
    <n v="2262"/>
  </r>
  <r>
    <x v="2"/>
    <n v="2174"/>
    <s v="Summer 2017"/>
    <x v="3"/>
    <s v="EOT"/>
    <s v="CLAS"/>
    <x v="5"/>
    <x v="1"/>
    <s v="RES"/>
    <x v="1"/>
    <n v="328"/>
  </r>
  <r>
    <x v="2"/>
    <n v="2184"/>
    <s v="Summer 2018"/>
    <x v="2"/>
    <s v="EOT"/>
    <s v="PAFF"/>
    <x v="1"/>
    <x v="0"/>
    <s v="NRES"/>
    <x v="0"/>
    <n v="267"/>
  </r>
  <r>
    <x v="2"/>
    <n v="2154"/>
    <s v="Summer 2015"/>
    <x v="4"/>
    <s v="EOT"/>
    <s v="ARPL"/>
    <x v="4"/>
    <x v="0"/>
    <s v="RES"/>
    <x v="1"/>
    <n v="334"/>
  </r>
  <r>
    <x v="2"/>
    <n v="2201"/>
    <s v="Spring 2020"/>
    <x v="5"/>
    <s v="EOT"/>
    <s v="NODG"/>
    <x v="8"/>
    <x v="1"/>
    <s v="RES"/>
    <x v="1"/>
    <n v="1315"/>
  </r>
  <r>
    <x v="2"/>
    <n v="2237"/>
    <s v="Fall 2023"/>
    <x v="0"/>
    <s v="EOT"/>
    <s v="EDUC"/>
    <x v="3"/>
    <x v="1"/>
    <s v="NRES"/>
    <x v="0"/>
    <n v="737"/>
  </r>
  <r>
    <x v="2"/>
    <n v="2164"/>
    <s v="Summer 2016"/>
    <x v="1"/>
    <s v="EOT"/>
    <s v="ENGR"/>
    <x v="6"/>
    <x v="1"/>
    <s v="RES"/>
    <x v="1"/>
    <n v="147"/>
  </r>
  <r>
    <x v="2"/>
    <n v="2247"/>
    <s v="Fall 2024"/>
    <x v="7"/>
    <s v="EOT"/>
    <s v="PAFF"/>
    <x v="1"/>
    <x v="0"/>
    <s v="RES"/>
    <x v="1"/>
    <n v="3522"/>
  </r>
  <r>
    <x v="2"/>
    <n v="2247"/>
    <s v="Fall 2024"/>
    <x v="7"/>
    <s v="EOT"/>
    <s v="ARTM"/>
    <x v="2"/>
    <x v="0"/>
    <s v="RES"/>
    <x v="1"/>
    <n v="12696"/>
  </r>
  <r>
    <x v="2"/>
    <n v="2221"/>
    <s v="Spring 2022"/>
    <x v="9"/>
    <s v="EOT"/>
    <s v="BUSN"/>
    <x v="0"/>
    <x v="1"/>
    <s v="NRES"/>
    <x v="0"/>
    <n v="2203"/>
  </r>
  <r>
    <x v="2"/>
    <n v="2234"/>
    <s v="Summer 2023"/>
    <x v="0"/>
    <s v="EOT"/>
    <s v="ARPL"/>
    <x v="4"/>
    <x v="0"/>
    <s v="NRES"/>
    <x v="0"/>
    <n v="49"/>
  </r>
  <r>
    <x v="2"/>
    <n v="2177"/>
    <s v="Fall 2017"/>
    <x v="3"/>
    <s v="EOT"/>
    <s v="EDUC"/>
    <x v="3"/>
    <x v="0"/>
    <s v="RES"/>
    <x v="1"/>
    <n v="3025"/>
  </r>
  <r>
    <x v="2"/>
    <n v="2171"/>
    <s v="Spring 2017"/>
    <x v="1"/>
    <s v="EOT"/>
    <s v="PAFF"/>
    <x v="1"/>
    <x v="0"/>
    <s v="NRES"/>
    <x v="0"/>
    <n v="589"/>
  </r>
  <r>
    <x v="2"/>
    <n v="2167"/>
    <s v="Fall 2016"/>
    <x v="1"/>
    <s v="EOT"/>
    <s v="PAFF"/>
    <x v="1"/>
    <x v="1"/>
    <s v="NRES"/>
    <x v="0"/>
    <n v="519"/>
  </r>
  <r>
    <x v="2"/>
    <n v="2217"/>
    <s v="Fall 2021"/>
    <x v="9"/>
    <s v="EOT"/>
    <s v="PAFF"/>
    <x v="1"/>
    <x v="0"/>
    <s v="NRES"/>
    <x v="0"/>
    <n v="537"/>
  </r>
  <r>
    <x v="2"/>
    <n v="2217"/>
    <s v="Fall 2021"/>
    <x v="9"/>
    <s v="EOT"/>
    <s v="EDUC"/>
    <x v="3"/>
    <x v="0"/>
    <s v="RES"/>
    <x v="1"/>
    <n v="3178"/>
  </r>
  <r>
    <x v="2"/>
    <n v="2164"/>
    <s v="Summer 2016"/>
    <x v="1"/>
    <s v="EOT"/>
    <s v="EDUC"/>
    <x v="3"/>
    <x v="0"/>
    <s v="RES"/>
    <x v="1"/>
    <n v="378"/>
  </r>
  <r>
    <x v="2"/>
    <n v="2164"/>
    <s v="Summer 2016"/>
    <x v="1"/>
    <s v="EOT"/>
    <s v="CLAS"/>
    <x v="5"/>
    <x v="1"/>
    <s v="NRES"/>
    <x v="0"/>
    <n v="70"/>
  </r>
  <r>
    <x v="2"/>
    <n v="2251"/>
    <s v="Spring 2025"/>
    <x v="7"/>
    <s v="CENSUS"/>
    <s v="ARTM"/>
    <x v="2"/>
    <x v="0"/>
    <s v="RES"/>
    <x v="1"/>
    <n v="11945"/>
  </r>
  <r>
    <x v="2"/>
    <n v="2167"/>
    <s v="Fall 2016"/>
    <x v="1"/>
    <s v="EOT"/>
    <s v="NODG"/>
    <x v="8"/>
    <x v="0"/>
    <s v="NRES"/>
    <x v="0"/>
    <n v="108"/>
  </r>
  <r>
    <x v="2"/>
    <n v="2224"/>
    <s v="Summer 2022"/>
    <x v="6"/>
    <s v="EOT"/>
    <s v="ENGR"/>
    <x v="6"/>
    <x v="0"/>
    <s v="RES"/>
    <x v="1"/>
    <n v="1987"/>
  </r>
  <r>
    <x v="2"/>
    <n v="2231"/>
    <s v="Spring 2023"/>
    <x v="6"/>
    <s v="EOT"/>
    <s v="ENGR"/>
    <x v="6"/>
    <x v="0"/>
    <s v="RES"/>
    <x v="1"/>
    <n v="12942"/>
  </r>
  <r>
    <x v="2"/>
    <n v="2177"/>
    <s v="Fall 2017"/>
    <x v="3"/>
    <s v="EOT"/>
    <s v="ENGR"/>
    <x v="6"/>
    <x v="0"/>
    <s v="NRES"/>
    <x v="0"/>
    <n v="1272"/>
  </r>
  <r>
    <x v="2"/>
    <n v="2167"/>
    <s v="Fall 2016"/>
    <x v="1"/>
    <s v="EOT"/>
    <s v="NODG"/>
    <x v="8"/>
    <x v="1"/>
    <s v="RES"/>
    <x v="1"/>
    <n v="1612"/>
  </r>
  <r>
    <x v="2"/>
    <n v="2251"/>
    <s v="Spring 2025"/>
    <x v="7"/>
    <s v="CENSUS"/>
    <s v="EDUC"/>
    <x v="3"/>
    <x v="1"/>
    <s v="NRES"/>
    <x v="0"/>
    <n v="836"/>
  </r>
  <r>
    <x v="2"/>
    <n v="2184"/>
    <s v="Summer 2018"/>
    <x v="2"/>
    <s v="EOT"/>
    <s v="PAFF"/>
    <x v="1"/>
    <x v="1"/>
    <s v="NRES"/>
    <x v="0"/>
    <n v="181"/>
  </r>
  <r>
    <x v="2"/>
    <n v="2181"/>
    <s v="Spring 2018"/>
    <x v="3"/>
    <s v="EOT"/>
    <s v="PAFF"/>
    <x v="1"/>
    <x v="0"/>
    <s v="NRES"/>
    <x v="0"/>
    <n v="821"/>
  </r>
  <r>
    <x v="2"/>
    <n v="2237"/>
    <s v="Fall 2023"/>
    <x v="0"/>
    <s v="EOT"/>
    <s v="BUSN"/>
    <x v="0"/>
    <x v="1"/>
    <s v="NRES"/>
    <x v="0"/>
    <n v="2760"/>
  </r>
  <r>
    <x v="2"/>
    <n v="2161"/>
    <s v="Spring 2016"/>
    <x v="4"/>
    <s v="EOT"/>
    <s v="NODG"/>
    <x v="8"/>
    <x v="0"/>
    <s v="RES"/>
    <x v="1"/>
    <n v="190"/>
  </r>
  <r>
    <x v="2"/>
    <n v="2251"/>
    <s v="Spring 2025"/>
    <x v="7"/>
    <s v="CENSUS"/>
    <s v="EDUC"/>
    <x v="3"/>
    <x v="0"/>
    <s v="RES"/>
    <x v="1"/>
    <n v="2828"/>
  </r>
  <r>
    <x v="2"/>
    <n v="2174"/>
    <s v="Summer 2017"/>
    <x v="3"/>
    <s v="EOT"/>
    <s v="EDUC"/>
    <x v="3"/>
    <x v="1"/>
    <s v="NRES"/>
    <x v="0"/>
    <n v="242"/>
  </r>
  <r>
    <x v="2"/>
    <n v="2244"/>
    <s v="Summer 2024"/>
    <x v="7"/>
    <s v="EOT"/>
    <s v="ARTM"/>
    <x v="2"/>
    <x v="1"/>
    <s v="RES"/>
    <x v="1"/>
    <n v="13"/>
  </r>
  <r>
    <x v="2"/>
    <n v="2224"/>
    <s v="Summer 2022"/>
    <x v="6"/>
    <s v="EOT"/>
    <s v="ARPL"/>
    <x v="4"/>
    <x v="0"/>
    <s v="NRES"/>
    <x v="0"/>
    <n v="58"/>
  </r>
  <r>
    <x v="2"/>
    <n v="2161"/>
    <s v="Spring 2016"/>
    <x v="4"/>
    <s v="EOT"/>
    <s v="EDUC"/>
    <x v="3"/>
    <x v="0"/>
    <s v="NRES"/>
    <x v="0"/>
    <n v="217"/>
  </r>
  <r>
    <x v="2"/>
    <n v="2181"/>
    <s v="Spring 2018"/>
    <x v="3"/>
    <s v="EOT"/>
    <s v="ARTM"/>
    <x v="2"/>
    <x v="1"/>
    <s v="NRES"/>
    <x v="0"/>
    <n v="69"/>
  </r>
  <r>
    <x v="2"/>
    <n v="2174"/>
    <s v="Summer 2017"/>
    <x v="3"/>
    <s v="EOT"/>
    <s v="CLAS"/>
    <x v="5"/>
    <x v="0"/>
    <s v="NRES"/>
    <x v="0"/>
    <n v="1684"/>
  </r>
  <r>
    <x v="2"/>
    <n v="2177"/>
    <s v="Fall 2017"/>
    <x v="3"/>
    <s v="EOT"/>
    <s v="BUSN"/>
    <x v="0"/>
    <x v="1"/>
    <s v="NRES"/>
    <x v="0"/>
    <n v="1679"/>
  </r>
  <r>
    <x v="2"/>
    <n v="2187"/>
    <s v="Fall 2018"/>
    <x v="2"/>
    <s v="EOT"/>
    <s v="ARTM"/>
    <x v="2"/>
    <x v="1"/>
    <s v="RES"/>
    <x v="1"/>
    <n v="89"/>
  </r>
  <r>
    <x v="2"/>
    <n v="2204"/>
    <s v="Summer 2020"/>
    <x v="8"/>
    <s v="EOT"/>
    <s v="PAFF"/>
    <x v="1"/>
    <x v="0"/>
    <s v="RES"/>
    <x v="1"/>
    <n v="865"/>
  </r>
  <r>
    <x v="2"/>
    <n v="2197"/>
    <s v="Fall 2019"/>
    <x v="5"/>
    <s v="EOT"/>
    <s v="NODG"/>
    <x v="8"/>
    <x v="1"/>
    <s v="NRES"/>
    <x v="0"/>
    <n v="158"/>
  </r>
  <r>
    <x v="2"/>
    <n v="2167"/>
    <s v="Fall 2016"/>
    <x v="1"/>
    <s v="EOT"/>
    <s v="ENGR"/>
    <x v="6"/>
    <x v="0"/>
    <s v="RES"/>
    <x v="1"/>
    <n v="9131"/>
  </r>
  <r>
    <x v="2"/>
    <n v="2211"/>
    <s v="Spring 2021"/>
    <x v="8"/>
    <s v="EOT"/>
    <s v="PAFF"/>
    <x v="1"/>
    <x v="1"/>
    <s v="NRES"/>
    <x v="0"/>
    <n v="480"/>
  </r>
  <r>
    <x v="2"/>
    <n v="2221"/>
    <s v="Spring 2022"/>
    <x v="9"/>
    <s v="EOT"/>
    <s v="NODG"/>
    <x v="8"/>
    <x v="1"/>
    <s v="RES"/>
    <x v="1"/>
    <n v="1066.5"/>
  </r>
  <r>
    <x v="2"/>
    <n v="2204"/>
    <s v="Summer 2020"/>
    <x v="8"/>
    <s v="EOT"/>
    <s v="EDUC"/>
    <x v="3"/>
    <x v="0"/>
    <s v="NRES"/>
    <x v="0"/>
    <n v="65"/>
  </r>
  <r>
    <x v="2"/>
    <n v="2194"/>
    <s v="Summer 2019"/>
    <x v="5"/>
    <s v="EOT"/>
    <s v="BUSN"/>
    <x v="0"/>
    <x v="1"/>
    <s v="NRES"/>
    <x v="0"/>
    <n v="293"/>
  </r>
  <r>
    <x v="2"/>
    <n v="2204"/>
    <s v="Summer 2020"/>
    <x v="8"/>
    <s v="EOT"/>
    <s v="ARTM"/>
    <x v="2"/>
    <x v="0"/>
    <s v="NRES"/>
    <x v="0"/>
    <n v="204"/>
  </r>
  <r>
    <x v="2"/>
    <n v="2244"/>
    <s v="Summer 2024"/>
    <x v="7"/>
    <s v="EOT"/>
    <s v="ENGR"/>
    <x v="6"/>
    <x v="1"/>
    <s v="RES"/>
    <x v="1"/>
    <n v="147"/>
  </r>
  <r>
    <x v="2"/>
    <n v="2174"/>
    <s v="Summer 2017"/>
    <x v="3"/>
    <s v="EOT"/>
    <s v="NODG"/>
    <x v="8"/>
    <x v="0"/>
    <s v="NRES"/>
    <x v="0"/>
    <n v="64"/>
  </r>
  <r>
    <x v="2"/>
    <n v="2194"/>
    <s v="Summer 2019"/>
    <x v="5"/>
    <s v="EOT"/>
    <s v="ARTM"/>
    <x v="2"/>
    <x v="0"/>
    <s v="RES"/>
    <x v="1"/>
    <n v="1079"/>
  </r>
  <r>
    <x v="2"/>
    <n v="2201"/>
    <s v="Spring 2020"/>
    <x v="5"/>
    <s v="EOT"/>
    <s v="CLAS"/>
    <x v="5"/>
    <x v="1"/>
    <s v="NRES"/>
    <x v="0"/>
    <n v="489.5"/>
  </r>
  <r>
    <x v="2"/>
    <n v="2204"/>
    <s v="Summer 2020"/>
    <x v="8"/>
    <s v="EOT"/>
    <s v="EDUC"/>
    <x v="3"/>
    <x v="1"/>
    <s v="RES"/>
    <x v="1"/>
    <n v="4194"/>
  </r>
  <r>
    <x v="2"/>
    <n v="2211"/>
    <s v="Spring 2021"/>
    <x v="8"/>
    <s v="EOT"/>
    <s v="ENGR"/>
    <x v="6"/>
    <x v="1"/>
    <s v="RES"/>
    <x v="1"/>
    <n v="1398"/>
  </r>
  <r>
    <x v="2"/>
    <n v="2234"/>
    <s v="Summer 2023"/>
    <x v="0"/>
    <s v="EOT"/>
    <s v="CLAS"/>
    <x v="5"/>
    <x v="0"/>
    <s v="NRES"/>
    <x v="0"/>
    <n v="1116"/>
  </r>
  <r>
    <x v="2"/>
    <n v="2181"/>
    <s v="Spring 2018"/>
    <x v="3"/>
    <s v="EOT"/>
    <s v="EDUC"/>
    <x v="3"/>
    <x v="1"/>
    <s v="RES"/>
    <x v="1"/>
    <n v="5836"/>
  </r>
  <r>
    <x v="2"/>
    <n v="2177"/>
    <s v="Fall 2017"/>
    <x v="3"/>
    <s v="EOT"/>
    <s v="ARTM"/>
    <x v="2"/>
    <x v="0"/>
    <s v="RES"/>
    <x v="1"/>
    <n v="12452"/>
  </r>
  <r>
    <x v="2"/>
    <n v="2171"/>
    <s v="Spring 2017"/>
    <x v="1"/>
    <s v="EOT"/>
    <s v="PAFF"/>
    <x v="1"/>
    <x v="1"/>
    <s v="NRES"/>
    <x v="0"/>
    <n v="549"/>
  </r>
  <r>
    <x v="2"/>
    <n v="2197"/>
    <s v="Fall 2019"/>
    <x v="5"/>
    <s v="EOT"/>
    <s v="ARPL"/>
    <x v="4"/>
    <x v="1"/>
    <s v="NRES"/>
    <x v="0"/>
    <n v="680"/>
  </r>
  <r>
    <x v="2"/>
    <n v="2244"/>
    <s v="Summer 2024"/>
    <x v="7"/>
    <s v="EOT"/>
    <s v="EDUC"/>
    <x v="3"/>
    <x v="0"/>
    <s v="NRES"/>
    <x v="0"/>
    <n v="71"/>
  </r>
  <r>
    <x v="2"/>
    <n v="2191"/>
    <s v="Spring 2019"/>
    <x v="2"/>
    <s v="EOT"/>
    <s v="EDUC"/>
    <x v="3"/>
    <x v="0"/>
    <s v="NRES"/>
    <x v="0"/>
    <n v="311"/>
  </r>
  <r>
    <x v="2"/>
    <n v="2237"/>
    <s v="Fall 2023"/>
    <x v="0"/>
    <s v="EOT"/>
    <s v="PAFF"/>
    <x v="1"/>
    <x v="0"/>
    <s v="RES"/>
    <x v="1"/>
    <n v="3658"/>
  </r>
  <r>
    <x v="2"/>
    <n v="2244"/>
    <s v="Summer 2024"/>
    <x v="7"/>
    <s v="EOT"/>
    <s v="NODG"/>
    <x v="8"/>
    <x v="0"/>
    <s v="RES"/>
    <x v="1"/>
    <n v="485"/>
  </r>
  <r>
    <x v="2"/>
    <n v="2207"/>
    <s v="Fall 2020"/>
    <x v="8"/>
    <s v="EOT"/>
    <s v="PAFF"/>
    <x v="1"/>
    <x v="1"/>
    <s v="NRES"/>
    <x v="0"/>
    <n v="398"/>
  </r>
  <r>
    <x v="2"/>
    <n v="2174"/>
    <s v="Summer 2017"/>
    <x v="3"/>
    <s v="EOT"/>
    <s v="PAFF"/>
    <x v="1"/>
    <x v="1"/>
    <s v="RES"/>
    <x v="1"/>
    <n v="507"/>
  </r>
  <r>
    <x v="2"/>
    <n v="2204"/>
    <s v="Summer 2020"/>
    <x v="8"/>
    <s v="EOT"/>
    <s v="NODG"/>
    <x v="8"/>
    <x v="1"/>
    <s v="RES"/>
    <x v="1"/>
    <n v="701"/>
  </r>
  <r>
    <x v="2"/>
    <n v="2211"/>
    <s v="Spring 2021"/>
    <x v="8"/>
    <s v="EOT"/>
    <s v="ARTM"/>
    <x v="2"/>
    <x v="1"/>
    <s v="RES"/>
    <x v="1"/>
    <n v="122"/>
  </r>
  <r>
    <x v="2"/>
    <n v="2251"/>
    <s v="Spring 2025"/>
    <x v="7"/>
    <s v="CENSUS"/>
    <s v="ARTM"/>
    <x v="2"/>
    <x v="1"/>
    <s v="RES"/>
    <x v="1"/>
    <n v="166"/>
  </r>
  <r>
    <x v="2"/>
    <n v="2174"/>
    <s v="Summer 2017"/>
    <x v="3"/>
    <s v="EOT"/>
    <s v="EDUC"/>
    <x v="3"/>
    <x v="0"/>
    <s v="NRES"/>
    <x v="0"/>
    <n v="54"/>
  </r>
  <r>
    <x v="2"/>
    <n v="2237"/>
    <s v="Fall 2023"/>
    <x v="0"/>
    <s v="EOT"/>
    <s v="NODG"/>
    <x v="8"/>
    <x v="1"/>
    <s v="NRES"/>
    <x v="0"/>
    <n v="143"/>
  </r>
  <r>
    <x v="2"/>
    <n v="2207"/>
    <s v="Fall 2020"/>
    <x v="8"/>
    <s v="EOT"/>
    <s v="PAFF"/>
    <x v="1"/>
    <x v="0"/>
    <s v="RES"/>
    <x v="1"/>
    <n v="3710"/>
  </r>
  <r>
    <x v="2"/>
    <n v="2217"/>
    <s v="Fall 2021"/>
    <x v="9"/>
    <s v="EOT"/>
    <s v="ARPL"/>
    <x v="4"/>
    <x v="1"/>
    <s v="NRES"/>
    <x v="0"/>
    <n v="525"/>
  </r>
  <r>
    <x v="2"/>
    <n v="2157"/>
    <s v="Fall 2015"/>
    <x v="4"/>
    <s v="EOT"/>
    <s v="ARPL"/>
    <x v="4"/>
    <x v="0"/>
    <s v="RES"/>
    <x v="1"/>
    <n v="2507"/>
  </r>
  <r>
    <x v="2"/>
    <n v="2171"/>
    <s v="Spring 2017"/>
    <x v="1"/>
    <s v="EOT"/>
    <s v="BUSN"/>
    <x v="0"/>
    <x v="1"/>
    <s v="RES"/>
    <x v="1"/>
    <n v="5046"/>
  </r>
  <r>
    <x v="2"/>
    <n v="2214"/>
    <s v="Summer 2021"/>
    <x v="9"/>
    <s v="EOT"/>
    <s v="BUSN"/>
    <x v="0"/>
    <x v="1"/>
    <s v="NRES"/>
    <x v="0"/>
    <n v="491"/>
  </r>
  <r>
    <x v="2"/>
    <n v="2207"/>
    <s v="Fall 2020"/>
    <x v="8"/>
    <s v="EOT"/>
    <s v="BUSN"/>
    <x v="0"/>
    <x v="0"/>
    <s v="RES"/>
    <x v="1"/>
    <n v="19275"/>
  </r>
  <r>
    <x v="2"/>
    <n v="2227"/>
    <s v="Fall 2022"/>
    <x v="6"/>
    <s v="EOT"/>
    <s v="ARPL"/>
    <x v="4"/>
    <x v="0"/>
    <s v="NRES"/>
    <x v="0"/>
    <n v="852"/>
  </r>
  <r>
    <x v="2"/>
    <n v="2157"/>
    <s v="Fall 2015"/>
    <x v="4"/>
    <s v="EOT"/>
    <s v="EDUC"/>
    <x v="3"/>
    <x v="1"/>
    <s v="NRES"/>
    <x v="0"/>
    <n v="658"/>
  </r>
  <r>
    <x v="2"/>
    <n v="2154"/>
    <s v="Summer 2015"/>
    <x v="4"/>
    <s v="EOT"/>
    <s v="ENGR"/>
    <x v="6"/>
    <x v="1"/>
    <s v="RES"/>
    <x v="1"/>
    <n v="133"/>
  </r>
  <r>
    <x v="2"/>
    <n v="2184"/>
    <s v="Summer 2018"/>
    <x v="2"/>
    <s v="EOT"/>
    <s v="ARTM"/>
    <x v="2"/>
    <x v="1"/>
    <s v="RES"/>
    <x v="1"/>
    <n v="37"/>
  </r>
  <r>
    <x v="2"/>
    <n v="2241"/>
    <s v="Spring 2024"/>
    <x v="0"/>
    <s v="EOT"/>
    <s v="PAFF"/>
    <x v="1"/>
    <x v="0"/>
    <s v="NRES"/>
    <x v="0"/>
    <n v="341"/>
  </r>
  <r>
    <x v="2"/>
    <n v="2191"/>
    <s v="Spring 2019"/>
    <x v="2"/>
    <s v="EOT"/>
    <s v="CLAS"/>
    <x v="5"/>
    <x v="1"/>
    <s v="RES"/>
    <x v="1"/>
    <n v="2352"/>
  </r>
  <r>
    <x v="2"/>
    <n v="2224"/>
    <s v="Summer 2022"/>
    <x v="6"/>
    <s v="EOT"/>
    <s v="ARPL"/>
    <x v="4"/>
    <x v="1"/>
    <s v="RES"/>
    <x v="1"/>
    <n v="339"/>
  </r>
  <r>
    <x v="2"/>
    <n v="2204"/>
    <s v="Summer 2020"/>
    <x v="8"/>
    <s v="EOT"/>
    <s v="BUSN"/>
    <x v="0"/>
    <x v="1"/>
    <s v="RES"/>
    <x v="1"/>
    <n v="2426"/>
  </r>
  <r>
    <x v="2"/>
    <n v="2234"/>
    <s v="Summer 2023"/>
    <x v="0"/>
    <s v="EOT"/>
    <s v="BUSN"/>
    <x v="0"/>
    <x v="1"/>
    <s v="RES"/>
    <x v="1"/>
    <n v="2036"/>
  </r>
  <r>
    <x v="2"/>
    <n v="2157"/>
    <s v="Fall 2015"/>
    <x v="4"/>
    <s v="EOT"/>
    <s v="EDUC"/>
    <x v="3"/>
    <x v="1"/>
    <s v="RES"/>
    <x v="1"/>
    <n v="6279"/>
  </r>
  <r>
    <x v="2"/>
    <n v="2161"/>
    <s v="Spring 2016"/>
    <x v="4"/>
    <s v="EOT"/>
    <s v="PAFF"/>
    <x v="1"/>
    <x v="0"/>
    <s v="NRES"/>
    <x v="0"/>
    <n v="386"/>
  </r>
  <r>
    <x v="2"/>
    <n v="2171"/>
    <s v="Spring 2017"/>
    <x v="1"/>
    <s v="EOT"/>
    <s v="ARTM"/>
    <x v="2"/>
    <x v="0"/>
    <s v="RES"/>
    <x v="1"/>
    <n v="11290"/>
  </r>
  <r>
    <x v="2"/>
    <n v="2227"/>
    <s v="Fall 2022"/>
    <x v="6"/>
    <s v="EOT"/>
    <s v="CLAS"/>
    <x v="5"/>
    <x v="1"/>
    <s v="NRES"/>
    <x v="0"/>
    <n v="448"/>
  </r>
  <r>
    <x v="2"/>
    <n v="2231"/>
    <s v="Spring 2023"/>
    <x v="6"/>
    <s v="EOT"/>
    <s v="ARPL"/>
    <x v="4"/>
    <x v="0"/>
    <s v="RES"/>
    <x v="1"/>
    <n v="3974"/>
  </r>
  <r>
    <x v="2"/>
    <n v="2201"/>
    <s v="Spring 2020"/>
    <x v="5"/>
    <s v="EOT"/>
    <s v="CLAS"/>
    <x v="5"/>
    <x v="1"/>
    <s v="RES"/>
    <x v="1"/>
    <n v="2517.5"/>
  </r>
  <r>
    <x v="2"/>
    <n v="2197"/>
    <s v="Fall 2019"/>
    <x v="5"/>
    <s v="EOT"/>
    <s v="ARTM"/>
    <x v="2"/>
    <x v="0"/>
    <s v="RES"/>
    <x v="1"/>
    <n v="13427"/>
  </r>
  <r>
    <x v="2"/>
    <n v="2241"/>
    <s v="Spring 2024"/>
    <x v="0"/>
    <s v="EOT"/>
    <s v="ARPL"/>
    <x v="4"/>
    <x v="1"/>
    <s v="RES"/>
    <x v="1"/>
    <n v="2675"/>
  </r>
  <r>
    <x v="2"/>
    <n v="2244"/>
    <s v="Summer 2024"/>
    <x v="7"/>
    <s v="EOT"/>
    <s v="ARPL"/>
    <x v="4"/>
    <x v="1"/>
    <s v="NRES"/>
    <x v="0"/>
    <n v="25"/>
  </r>
  <r>
    <x v="2"/>
    <n v="2231"/>
    <s v="Spring 2023"/>
    <x v="6"/>
    <s v="EOT"/>
    <s v="PAFF"/>
    <x v="1"/>
    <x v="0"/>
    <s v="NRES"/>
    <x v="0"/>
    <n v="398"/>
  </r>
  <r>
    <x v="2"/>
    <n v="2217"/>
    <s v="Fall 2021"/>
    <x v="9"/>
    <s v="EOT"/>
    <s v="NODG"/>
    <x v="8"/>
    <x v="0"/>
    <s v="NRES"/>
    <x v="0"/>
    <n v="186"/>
  </r>
  <r>
    <x v="2"/>
    <n v="2234"/>
    <s v="Summer 2023"/>
    <x v="0"/>
    <s v="EOT"/>
    <s v="NODG"/>
    <x v="8"/>
    <x v="1"/>
    <s v="RES"/>
    <x v="1"/>
    <n v="377"/>
  </r>
  <r>
    <x v="2"/>
    <n v="2184"/>
    <s v="Summer 2018"/>
    <x v="2"/>
    <s v="EOT"/>
    <s v="NODG"/>
    <x v="8"/>
    <x v="0"/>
    <s v="RES"/>
    <x v="1"/>
    <n v="772"/>
  </r>
  <r>
    <x v="2"/>
    <n v="2171"/>
    <s v="Spring 2017"/>
    <x v="1"/>
    <s v="EOT"/>
    <s v="NODG"/>
    <x v="8"/>
    <x v="1"/>
    <s v="NRES"/>
    <x v="0"/>
    <n v="235"/>
  </r>
  <r>
    <x v="2"/>
    <n v="2251"/>
    <s v="Spring 2025"/>
    <x v="7"/>
    <s v="CENSUS"/>
    <s v="ARTM"/>
    <x v="2"/>
    <x v="0"/>
    <s v="NRES"/>
    <x v="0"/>
    <n v="2595"/>
  </r>
  <r>
    <x v="2"/>
    <n v="2214"/>
    <s v="Summer 2021"/>
    <x v="9"/>
    <s v="EOT"/>
    <s v="PAFF"/>
    <x v="1"/>
    <x v="1"/>
    <s v="RES"/>
    <x v="1"/>
    <n v="802"/>
  </r>
  <r>
    <x v="2"/>
    <n v="2237"/>
    <s v="Fall 2023"/>
    <x v="0"/>
    <s v="EOT"/>
    <s v="BUSN"/>
    <x v="0"/>
    <x v="0"/>
    <s v="RES"/>
    <x v="1"/>
    <n v="20589"/>
  </r>
  <r>
    <x v="2"/>
    <n v="2184"/>
    <s v="Summer 2018"/>
    <x v="2"/>
    <s v="EOT"/>
    <s v="BUSN"/>
    <x v="0"/>
    <x v="1"/>
    <s v="NRES"/>
    <x v="0"/>
    <n v="352"/>
  </r>
  <r>
    <x v="2"/>
    <n v="2227"/>
    <s v="Fall 2022"/>
    <x v="6"/>
    <s v="EOT"/>
    <s v="PAFF"/>
    <x v="1"/>
    <x v="0"/>
    <s v="RES"/>
    <x v="1"/>
    <n v="3622"/>
  </r>
  <r>
    <x v="2"/>
    <n v="2241"/>
    <s v="Spring 2024"/>
    <x v="0"/>
    <s v="EOT"/>
    <s v="NODG"/>
    <x v="8"/>
    <x v="1"/>
    <s v="NRES"/>
    <x v="0"/>
    <n v="152"/>
  </r>
  <r>
    <x v="2"/>
    <n v="2154"/>
    <s v="Summer 2015"/>
    <x v="4"/>
    <s v="EOT"/>
    <s v="NODG"/>
    <x v="8"/>
    <x v="0"/>
    <s v="RES"/>
    <x v="1"/>
    <n v="627"/>
  </r>
  <r>
    <x v="2"/>
    <n v="2231"/>
    <s v="Spring 2023"/>
    <x v="6"/>
    <s v="EOT"/>
    <s v="EDUC"/>
    <x v="3"/>
    <x v="0"/>
    <s v="RES"/>
    <x v="1"/>
    <n v="2700"/>
  </r>
  <r>
    <x v="2"/>
    <n v="2157"/>
    <s v="Fall 2015"/>
    <x v="4"/>
    <s v="EOT"/>
    <s v="ARTM"/>
    <x v="2"/>
    <x v="0"/>
    <s v="NRES"/>
    <x v="0"/>
    <n v="2026"/>
  </r>
  <r>
    <x v="2"/>
    <n v="2197"/>
    <s v="Fall 2019"/>
    <x v="5"/>
    <s v="EOT"/>
    <s v="BUSN"/>
    <x v="0"/>
    <x v="1"/>
    <s v="NRES"/>
    <x v="0"/>
    <n v="1317"/>
  </r>
  <r>
    <x v="2"/>
    <n v="2241"/>
    <s v="Spring 2024"/>
    <x v="0"/>
    <s v="EOT"/>
    <s v="ENGR"/>
    <x v="6"/>
    <x v="1"/>
    <s v="RES"/>
    <x v="1"/>
    <n v="929"/>
  </r>
  <r>
    <x v="2"/>
    <n v="2161"/>
    <s v="Spring 2016"/>
    <x v="4"/>
    <s v="EOT"/>
    <s v="ARTM"/>
    <x v="2"/>
    <x v="1"/>
    <s v="NRES"/>
    <x v="0"/>
    <n v="32"/>
  </r>
  <r>
    <x v="2"/>
    <n v="2194"/>
    <s v="Summer 2019"/>
    <x v="5"/>
    <s v="EOT"/>
    <s v="ENGR"/>
    <x v="6"/>
    <x v="1"/>
    <s v="NRES"/>
    <x v="0"/>
    <n v="93"/>
  </r>
  <r>
    <x v="2"/>
    <n v="2191"/>
    <s v="Spring 2019"/>
    <x v="2"/>
    <s v="EOT"/>
    <s v="ARTM"/>
    <x v="2"/>
    <x v="1"/>
    <s v="NRES"/>
    <x v="0"/>
    <n v="62"/>
  </r>
  <r>
    <x v="2"/>
    <n v="2244"/>
    <s v="Summer 2024"/>
    <x v="7"/>
    <s v="EOT"/>
    <s v="PAFF"/>
    <x v="1"/>
    <x v="1"/>
    <s v="NRES"/>
    <x v="0"/>
    <n v="84"/>
  </r>
  <r>
    <x v="2"/>
    <n v="2247"/>
    <s v="Fall 2024"/>
    <x v="7"/>
    <s v="EOT"/>
    <s v="CLAS"/>
    <x v="5"/>
    <x v="1"/>
    <s v="RES"/>
    <x v="1"/>
    <n v="2285"/>
  </r>
  <r>
    <x v="2"/>
    <n v="2217"/>
    <s v="Fall 2021"/>
    <x v="9"/>
    <s v="EOT"/>
    <s v="EDUC"/>
    <x v="3"/>
    <x v="1"/>
    <s v="RES"/>
    <x v="1"/>
    <n v="6135"/>
  </r>
  <r>
    <x v="2"/>
    <n v="2227"/>
    <s v="Fall 2022"/>
    <x v="6"/>
    <s v="EOT"/>
    <s v="ARPL"/>
    <x v="4"/>
    <x v="0"/>
    <s v="RES"/>
    <x v="1"/>
    <n v="4507"/>
  </r>
  <r>
    <x v="2"/>
    <n v="2181"/>
    <s v="Spring 2018"/>
    <x v="3"/>
    <s v="EOT"/>
    <s v="PAFF"/>
    <x v="1"/>
    <x v="0"/>
    <s v="RES"/>
    <x v="1"/>
    <n v="3735"/>
  </r>
  <r>
    <x v="2"/>
    <n v="2164"/>
    <s v="Summer 2016"/>
    <x v="1"/>
    <s v="EOT"/>
    <s v="ARPL"/>
    <x v="4"/>
    <x v="1"/>
    <s v="RES"/>
    <x v="1"/>
    <n v="302"/>
  </r>
  <r>
    <x v="2"/>
    <n v="2187"/>
    <s v="Fall 2018"/>
    <x v="2"/>
    <s v="EOT"/>
    <s v="ARPL"/>
    <x v="4"/>
    <x v="1"/>
    <s v="RES"/>
    <x v="1"/>
    <n v="3891"/>
  </r>
  <r>
    <x v="2"/>
    <n v="2251"/>
    <s v="Spring 2025"/>
    <x v="7"/>
    <s v="CENSUS"/>
    <s v="ARPL"/>
    <x v="4"/>
    <x v="0"/>
    <s v="RES"/>
    <x v="1"/>
    <n v="4913"/>
  </r>
  <r>
    <x v="2"/>
    <n v="2187"/>
    <s v="Fall 2018"/>
    <x v="2"/>
    <s v="EOT"/>
    <s v="CLAS"/>
    <x v="5"/>
    <x v="0"/>
    <s v="NRES"/>
    <x v="0"/>
    <n v="10382"/>
  </r>
  <r>
    <x v="2"/>
    <n v="2211"/>
    <s v="Spring 2021"/>
    <x v="8"/>
    <s v="EOT"/>
    <s v="ARPL"/>
    <x v="4"/>
    <x v="1"/>
    <s v="RES"/>
    <x v="1"/>
    <n v="3637"/>
  </r>
  <r>
    <x v="2"/>
    <n v="2194"/>
    <s v="Summer 2019"/>
    <x v="5"/>
    <s v="EOT"/>
    <s v="ENGR"/>
    <x v="6"/>
    <x v="0"/>
    <s v="RES"/>
    <x v="1"/>
    <n v="1816"/>
  </r>
  <r>
    <x v="2"/>
    <n v="2181"/>
    <s v="Spring 2018"/>
    <x v="3"/>
    <s v="EOT"/>
    <s v="CLAS"/>
    <x v="5"/>
    <x v="0"/>
    <s v="NRES"/>
    <x v="0"/>
    <n v="9282"/>
  </r>
  <r>
    <x v="2"/>
    <n v="2217"/>
    <s v="Fall 2021"/>
    <x v="9"/>
    <s v="EOT"/>
    <s v="ARPL"/>
    <x v="4"/>
    <x v="1"/>
    <s v="RES"/>
    <x v="1"/>
    <n v="3536"/>
  </r>
  <r>
    <x v="2"/>
    <n v="2207"/>
    <s v="Fall 2020"/>
    <x v="8"/>
    <s v="EOT"/>
    <s v="ENGR"/>
    <x v="6"/>
    <x v="1"/>
    <s v="NRES"/>
    <x v="0"/>
    <n v="993"/>
  </r>
  <r>
    <x v="2"/>
    <n v="2227"/>
    <s v="Fall 2022"/>
    <x v="6"/>
    <s v="EOT"/>
    <s v="ARTM"/>
    <x v="2"/>
    <x v="0"/>
    <s v="NRES"/>
    <x v="0"/>
    <n v="3135"/>
  </r>
  <r>
    <x v="2"/>
    <n v="2194"/>
    <s v="Summer 2019"/>
    <x v="5"/>
    <s v="EOT"/>
    <s v="ENGR"/>
    <x v="6"/>
    <x v="0"/>
    <s v="NRES"/>
    <x v="0"/>
    <n v="435"/>
  </r>
  <r>
    <x v="2"/>
    <n v="2251"/>
    <s v="Spring 2025"/>
    <x v="7"/>
    <s v="CENSUS"/>
    <s v="CLAS"/>
    <x v="5"/>
    <x v="0"/>
    <s v="NRES"/>
    <x v="0"/>
    <n v="5802"/>
  </r>
  <r>
    <x v="2"/>
    <n v="2187"/>
    <s v="Fall 2018"/>
    <x v="2"/>
    <s v="EOT"/>
    <s v="NODG"/>
    <x v="8"/>
    <x v="1"/>
    <s v="NRES"/>
    <x v="0"/>
    <n v="150"/>
  </r>
  <r>
    <x v="2"/>
    <n v="2181"/>
    <s v="Spring 2018"/>
    <x v="3"/>
    <s v="EOT"/>
    <s v="BUSN"/>
    <x v="0"/>
    <x v="1"/>
    <s v="NRES"/>
    <x v="0"/>
    <n v="1652"/>
  </r>
  <r>
    <x v="2"/>
    <n v="2191"/>
    <s v="Spring 2019"/>
    <x v="2"/>
    <s v="EOT"/>
    <s v="BUSN"/>
    <x v="0"/>
    <x v="0"/>
    <s v="NRES"/>
    <x v="0"/>
    <n v="2162"/>
  </r>
  <r>
    <x v="2"/>
    <n v="2211"/>
    <s v="Spring 2021"/>
    <x v="8"/>
    <s v="EOT"/>
    <s v="ARPL"/>
    <x v="4"/>
    <x v="1"/>
    <s v="NRES"/>
    <x v="0"/>
    <n v="604"/>
  </r>
  <r>
    <x v="2"/>
    <n v="2231"/>
    <s v="Spring 2023"/>
    <x v="6"/>
    <s v="EOT"/>
    <s v="NODG"/>
    <x v="8"/>
    <x v="1"/>
    <s v="RES"/>
    <x v="1"/>
    <n v="980"/>
  </r>
  <r>
    <x v="2"/>
    <n v="2177"/>
    <s v="Fall 2017"/>
    <x v="3"/>
    <s v="EOT"/>
    <s v="ARTM"/>
    <x v="2"/>
    <x v="1"/>
    <s v="RES"/>
    <x v="1"/>
    <n v="137"/>
  </r>
  <r>
    <x v="2"/>
    <n v="2157"/>
    <s v="Fall 2015"/>
    <x v="4"/>
    <s v="EOT"/>
    <s v="ARTM"/>
    <x v="2"/>
    <x v="1"/>
    <s v="RES"/>
    <x v="1"/>
    <n v="132"/>
  </r>
  <r>
    <x v="2"/>
    <n v="2164"/>
    <s v="Summer 2016"/>
    <x v="1"/>
    <s v="EOT"/>
    <s v="ENGR"/>
    <x v="6"/>
    <x v="0"/>
    <s v="NRES"/>
    <x v="0"/>
    <n v="146"/>
  </r>
  <r>
    <x v="2"/>
    <n v="2251"/>
    <s v="Spring 2025"/>
    <x v="7"/>
    <s v="CENSUS"/>
    <s v="ENGR"/>
    <x v="6"/>
    <x v="1"/>
    <s v="RES"/>
    <x v="1"/>
    <n v="1054"/>
  </r>
  <r>
    <x v="2"/>
    <n v="2201"/>
    <s v="Spring 2020"/>
    <x v="5"/>
    <s v="EOT"/>
    <s v="BUSN"/>
    <x v="0"/>
    <x v="1"/>
    <s v="NRES"/>
    <x v="0"/>
    <n v="1362"/>
  </r>
  <r>
    <x v="2"/>
    <n v="2221"/>
    <s v="Spring 2022"/>
    <x v="9"/>
    <s v="EOT"/>
    <s v="ARPL"/>
    <x v="4"/>
    <x v="1"/>
    <s v="NRES"/>
    <x v="0"/>
    <n v="499"/>
  </r>
  <r>
    <x v="2"/>
    <n v="2187"/>
    <s v="Fall 2018"/>
    <x v="2"/>
    <s v="EOT"/>
    <s v="ENGR"/>
    <x v="6"/>
    <x v="0"/>
    <s v="RES"/>
    <x v="1"/>
    <n v="10737"/>
  </r>
  <r>
    <x v="2"/>
    <n v="2167"/>
    <s v="Fall 2016"/>
    <x v="1"/>
    <s v="EOT"/>
    <s v="ARPL"/>
    <x v="4"/>
    <x v="0"/>
    <s v="RES"/>
    <x v="1"/>
    <n v="3095"/>
  </r>
  <r>
    <x v="2"/>
    <n v="2174"/>
    <s v="Summer 2017"/>
    <x v="3"/>
    <s v="EOT"/>
    <s v="BUSN"/>
    <x v="0"/>
    <x v="1"/>
    <s v="RES"/>
    <x v="1"/>
    <n v="1933"/>
  </r>
  <r>
    <x v="2"/>
    <n v="2201"/>
    <s v="Spring 2020"/>
    <x v="5"/>
    <s v="EOT"/>
    <s v="ARPL"/>
    <x v="4"/>
    <x v="1"/>
    <s v="NRES"/>
    <x v="0"/>
    <n v="547"/>
  </r>
  <r>
    <x v="2"/>
    <n v="2181"/>
    <s v="Spring 2018"/>
    <x v="3"/>
    <s v="EOT"/>
    <s v="CLAS"/>
    <x v="5"/>
    <x v="0"/>
    <s v="RES"/>
    <x v="1"/>
    <n v="55856"/>
  </r>
  <r>
    <x v="2"/>
    <n v="2157"/>
    <s v="Fall 2015"/>
    <x v="4"/>
    <s v="EOT"/>
    <s v="PAFF"/>
    <x v="1"/>
    <x v="1"/>
    <s v="RES"/>
    <x v="1"/>
    <n v="1626"/>
  </r>
  <r>
    <x v="2"/>
    <n v="2167"/>
    <s v="Fall 2016"/>
    <x v="1"/>
    <s v="EOT"/>
    <s v="ENGR"/>
    <x v="6"/>
    <x v="0"/>
    <s v="NRES"/>
    <x v="0"/>
    <n v="880"/>
  </r>
  <r>
    <x v="2"/>
    <n v="2231"/>
    <s v="Spring 2023"/>
    <x v="6"/>
    <s v="EOT"/>
    <s v="CLAS"/>
    <x v="5"/>
    <x v="1"/>
    <s v="NRES"/>
    <x v="0"/>
    <n v="407"/>
  </r>
  <r>
    <x v="2"/>
    <n v="2191"/>
    <s v="Spring 2019"/>
    <x v="2"/>
    <s v="EOT"/>
    <s v="ARTM"/>
    <x v="2"/>
    <x v="1"/>
    <s v="RES"/>
    <x v="1"/>
    <n v="63"/>
  </r>
  <r>
    <x v="2"/>
    <n v="2177"/>
    <s v="Fall 2017"/>
    <x v="3"/>
    <s v="EOT"/>
    <s v="EDUC"/>
    <x v="3"/>
    <x v="0"/>
    <s v="NRES"/>
    <x v="0"/>
    <n v="333"/>
  </r>
  <r>
    <x v="2"/>
    <n v="2174"/>
    <s v="Summer 2017"/>
    <x v="3"/>
    <s v="EOT"/>
    <s v="NODG"/>
    <x v="8"/>
    <x v="1"/>
    <s v="NRES"/>
    <x v="0"/>
    <n v="83"/>
  </r>
  <r>
    <x v="2"/>
    <n v="2171"/>
    <s v="Spring 2017"/>
    <x v="1"/>
    <s v="EOT"/>
    <s v="CLAS"/>
    <x v="5"/>
    <x v="1"/>
    <s v="RES"/>
    <x v="1"/>
    <n v="2282.5"/>
  </r>
  <r>
    <x v="2"/>
    <n v="2204"/>
    <s v="Summer 2020"/>
    <x v="8"/>
    <s v="EOT"/>
    <s v="ENGR"/>
    <x v="6"/>
    <x v="1"/>
    <s v="RES"/>
    <x v="1"/>
    <n v="172"/>
  </r>
  <r>
    <x v="2"/>
    <n v="2197"/>
    <s v="Fall 2019"/>
    <x v="5"/>
    <s v="EOT"/>
    <s v="PAFF"/>
    <x v="1"/>
    <x v="1"/>
    <s v="NRES"/>
    <x v="0"/>
    <n v="342"/>
  </r>
  <r>
    <x v="2"/>
    <n v="2227"/>
    <s v="Fall 2022"/>
    <x v="6"/>
    <s v="EOT"/>
    <s v="PAFF"/>
    <x v="1"/>
    <x v="0"/>
    <s v="NRES"/>
    <x v="0"/>
    <n v="553"/>
  </r>
  <r>
    <x v="2"/>
    <n v="2201"/>
    <s v="Spring 2020"/>
    <x v="5"/>
    <s v="EOT"/>
    <s v="BUSN"/>
    <x v="0"/>
    <x v="1"/>
    <s v="RES"/>
    <x v="1"/>
    <n v="4719"/>
  </r>
  <r>
    <x v="2"/>
    <n v="2244"/>
    <s v="Summer 2024"/>
    <x v="7"/>
    <s v="EOT"/>
    <s v="PAFF"/>
    <x v="1"/>
    <x v="0"/>
    <s v="NRES"/>
    <x v="0"/>
    <n v="58"/>
  </r>
  <r>
    <x v="2"/>
    <n v="2211"/>
    <s v="Spring 2021"/>
    <x v="8"/>
    <s v="EOT"/>
    <s v="CLAS"/>
    <x v="5"/>
    <x v="0"/>
    <s v="RES"/>
    <x v="1"/>
    <n v="45788"/>
  </r>
  <r>
    <x v="2"/>
    <n v="2224"/>
    <s v="Summer 2022"/>
    <x v="6"/>
    <s v="EOT"/>
    <s v="EDUC"/>
    <x v="3"/>
    <x v="0"/>
    <s v="RES"/>
    <x v="1"/>
    <n v="522"/>
  </r>
  <r>
    <x v="2"/>
    <n v="2251"/>
    <s v="Spring 2025"/>
    <x v="7"/>
    <s v="CENSUS"/>
    <s v="EDUC"/>
    <x v="3"/>
    <x v="1"/>
    <s v="RES"/>
    <x v="1"/>
    <n v="4927"/>
  </r>
  <r>
    <x v="2"/>
    <n v="2164"/>
    <s v="Summer 2016"/>
    <x v="1"/>
    <s v="EOT"/>
    <s v="CLAS"/>
    <x v="5"/>
    <x v="1"/>
    <s v="RES"/>
    <x v="1"/>
    <n v="423"/>
  </r>
  <r>
    <x v="2"/>
    <n v="2154"/>
    <s v="Summer 2015"/>
    <x v="4"/>
    <s v="EOT"/>
    <s v="PAFF"/>
    <x v="1"/>
    <x v="0"/>
    <s v="NRES"/>
    <x v="0"/>
    <n v="22"/>
  </r>
  <r>
    <x v="2"/>
    <n v="2154"/>
    <s v="Summer 2015"/>
    <x v="4"/>
    <s v="EOT"/>
    <s v="EDUC"/>
    <x v="3"/>
    <x v="0"/>
    <s v="NRES"/>
    <x v="0"/>
    <n v="19"/>
  </r>
  <r>
    <x v="2"/>
    <n v="2167"/>
    <s v="Fall 2016"/>
    <x v="1"/>
    <s v="EOT"/>
    <s v="NODG"/>
    <x v="8"/>
    <x v="1"/>
    <s v="NRES"/>
    <x v="0"/>
    <n v="200"/>
  </r>
  <r>
    <x v="2"/>
    <n v="2237"/>
    <s v="Fall 2023"/>
    <x v="0"/>
    <s v="EOT"/>
    <s v="ENGR"/>
    <x v="6"/>
    <x v="0"/>
    <s v="NRES"/>
    <x v="0"/>
    <n v="3058"/>
  </r>
  <r>
    <x v="2"/>
    <n v="2177"/>
    <s v="Fall 2017"/>
    <x v="3"/>
    <s v="EOT"/>
    <s v="BUSN"/>
    <x v="0"/>
    <x v="0"/>
    <s v="RES"/>
    <x v="1"/>
    <n v="14706"/>
  </r>
  <r>
    <x v="2"/>
    <n v="2251"/>
    <s v="Spring 2025"/>
    <x v="7"/>
    <s v="CENSUS"/>
    <s v="NODG"/>
    <x v="8"/>
    <x v="1"/>
    <s v="NRES"/>
    <x v="0"/>
    <n v="143"/>
  </r>
  <r>
    <x v="2"/>
    <n v="2217"/>
    <s v="Fall 2021"/>
    <x v="9"/>
    <s v="EOT"/>
    <s v="BUSN"/>
    <x v="0"/>
    <x v="1"/>
    <s v="RES"/>
    <x v="1"/>
    <n v="6798"/>
  </r>
  <r>
    <x v="2"/>
    <n v="2241"/>
    <s v="Spring 2024"/>
    <x v="0"/>
    <s v="EOT"/>
    <s v="EDUC"/>
    <x v="3"/>
    <x v="0"/>
    <s v="NRES"/>
    <x v="0"/>
    <n v="316"/>
  </r>
  <r>
    <x v="2"/>
    <n v="2221"/>
    <s v="Spring 2022"/>
    <x v="9"/>
    <s v="EOT"/>
    <s v="EDUC"/>
    <x v="3"/>
    <x v="0"/>
    <s v="RES"/>
    <x v="1"/>
    <n v="2909"/>
  </r>
  <r>
    <x v="2"/>
    <n v="2244"/>
    <s v="Summer 2024"/>
    <x v="7"/>
    <s v="EOT"/>
    <s v="BUSN"/>
    <x v="0"/>
    <x v="1"/>
    <s v="NRES"/>
    <x v="0"/>
    <n v="378"/>
  </r>
  <r>
    <x v="2"/>
    <n v="2214"/>
    <s v="Summer 2021"/>
    <x v="9"/>
    <s v="EOT"/>
    <s v="ARPL"/>
    <x v="4"/>
    <x v="1"/>
    <s v="NRES"/>
    <x v="0"/>
    <n v="108"/>
  </r>
  <r>
    <x v="2"/>
    <n v="2207"/>
    <s v="Fall 2020"/>
    <x v="8"/>
    <s v="EOT"/>
    <s v="EDUC"/>
    <x v="3"/>
    <x v="0"/>
    <s v="NRES"/>
    <x v="0"/>
    <n v="312"/>
  </r>
  <r>
    <x v="2"/>
    <n v="2241"/>
    <s v="Spring 2024"/>
    <x v="0"/>
    <s v="EOT"/>
    <s v="EDUC"/>
    <x v="3"/>
    <x v="1"/>
    <s v="NRES"/>
    <x v="0"/>
    <n v="763"/>
  </r>
  <r>
    <x v="2"/>
    <n v="2207"/>
    <s v="Fall 2020"/>
    <x v="8"/>
    <s v="EOT"/>
    <s v="CLAS"/>
    <x v="5"/>
    <x v="0"/>
    <s v="NRES"/>
    <x v="0"/>
    <n v="6929"/>
  </r>
  <r>
    <x v="2"/>
    <n v="2221"/>
    <s v="Spring 2022"/>
    <x v="9"/>
    <s v="EOT"/>
    <s v="CLAS"/>
    <x v="5"/>
    <x v="1"/>
    <s v="NRES"/>
    <x v="0"/>
    <n v="527"/>
  </r>
  <r>
    <x v="2"/>
    <n v="2187"/>
    <s v="Fall 2018"/>
    <x v="2"/>
    <s v="EOT"/>
    <s v="EDUC"/>
    <x v="3"/>
    <x v="1"/>
    <s v="NRES"/>
    <x v="0"/>
    <n v="484"/>
  </r>
  <r>
    <x v="2"/>
    <n v="2167"/>
    <s v="Fall 2016"/>
    <x v="1"/>
    <s v="EOT"/>
    <s v="CLAS"/>
    <x v="5"/>
    <x v="1"/>
    <s v="RES"/>
    <x v="1"/>
    <n v="2488"/>
  </r>
  <r>
    <x v="2"/>
    <n v="2227"/>
    <s v="Fall 2022"/>
    <x v="6"/>
    <s v="EOT"/>
    <s v="PAFF"/>
    <x v="1"/>
    <x v="1"/>
    <s v="NRES"/>
    <x v="0"/>
    <n v="489"/>
  </r>
  <r>
    <x v="2"/>
    <n v="2157"/>
    <s v="Fall 2015"/>
    <x v="4"/>
    <s v="EOT"/>
    <s v="ARPL"/>
    <x v="4"/>
    <x v="1"/>
    <s v="RES"/>
    <x v="1"/>
    <n v="3570"/>
  </r>
  <r>
    <x v="2"/>
    <n v="2154"/>
    <s v="Summer 2015"/>
    <x v="4"/>
    <s v="EOT"/>
    <s v="ARPL"/>
    <x v="4"/>
    <x v="0"/>
    <s v="NRES"/>
    <x v="0"/>
    <n v="92"/>
  </r>
  <r>
    <x v="2"/>
    <n v="2171"/>
    <s v="Spring 2017"/>
    <x v="1"/>
    <s v="EOT"/>
    <s v="ENGR"/>
    <x v="6"/>
    <x v="0"/>
    <s v="RES"/>
    <x v="1"/>
    <n v="8950"/>
  </r>
  <r>
    <x v="2"/>
    <n v="2214"/>
    <s v="Summer 2021"/>
    <x v="9"/>
    <s v="EOT"/>
    <s v="BUSN"/>
    <x v="0"/>
    <x v="1"/>
    <s v="RES"/>
    <x v="1"/>
    <n v="2528"/>
  </r>
  <r>
    <x v="2"/>
    <n v="2211"/>
    <s v="Spring 2021"/>
    <x v="8"/>
    <s v="EOT"/>
    <s v="EDUC"/>
    <x v="3"/>
    <x v="0"/>
    <s v="RES"/>
    <x v="1"/>
    <n v="2819"/>
  </r>
  <r>
    <x v="2"/>
    <n v="2214"/>
    <s v="Summer 2021"/>
    <x v="9"/>
    <s v="EOT"/>
    <s v="BUSN"/>
    <x v="0"/>
    <x v="0"/>
    <s v="NRES"/>
    <x v="0"/>
    <n v="824"/>
  </r>
  <r>
    <x v="2"/>
    <n v="2191"/>
    <s v="Spring 2019"/>
    <x v="2"/>
    <s v="EOT"/>
    <s v="BUSN"/>
    <x v="0"/>
    <x v="1"/>
    <s v="NRES"/>
    <x v="0"/>
    <n v="1320"/>
  </r>
  <r>
    <x v="2"/>
    <n v="2244"/>
    <s v="Summer 2024"/>
    <x v="7"/>
    <s v="EOT"/>
    <s v="NODG"/>
    <x v="8"/>
    <x v="1"/>
    <s v="NRES"/>
    <x v="0"/>
    <n v="41"/>
  </r>
  <r>
    <x v="2"/>
    <n v="2157"/>
    <s v="Fall 2015"/>
    <x v="4"/>
    <s v="EOT"/>
    <s v="NODG"/>
    <x v="8"/>
    <x v="0"/>
    <s v="RES"/>
    <x v="1"/>
    <n v="213"/>
  </r>
  <r>
    <x v="2"/>
    <n v="2177"/>
    <s v="Fall 2017"/>
    <x v="3"/>
    <s v="EOT"/>
    <s v="NODG"/>
    <x v="8"/>
    <x v="0"/>
    <s v="RES"/>
    <x v="1"/>
    <n v="629"/>
  </r>
  <r>
    <x v="2"/>
    <n v="2231"/>
    <s v="Spring 2023"/>
    <x v="6"/>
    <s v="EOT"/>
    <s v="ARTM"/>
    <x v="2"/>
    <x v="0"/>
    <s v="NRES"/>
    <x v="0"/>
    <n v="2940"/>
  </r>
  <r>
    <x v="2"/>
    <n v="2207"/>
    <s v="Fall 2020"/>
    <x v="8"/>
    <s v="EOT"/>
    <s v="ENGR"/>
    <x v="6"/>
    <x v="0"/>
    <s v="NRES"/>
    <x v="0"/>
    <n v="2700"/>
  </r>
  <r>
    <x v="2"/>
    <n v="2221"/>
    <s v="Spring 2022"/>
    <x v="9"/>
    <s v="EOT"/>
    <s v="EDUC"/>
    <x v="3"/>
    <x v="1"/>
    <s v="NRES"/>
    <x v="0"/>
    <n v="729"/>
  </r>
  <r>
    <x v="2"/>
    <n v="2177"/>
    <s v="Fall 2017"/>
    <x v="3"/>
    <s v="EOT"/>
    <s v="ENGR"/>
    <x v="6"/>
    <x v="1"/>
    <s v="RES"/>
    <x v="1"/>
    <n v="1207"/>
  </r>
  <r>
    <x v="2"/>
    <n v="2171"/>
    <s v="Spring 2017"/>
    <x v="1"/>
    <s v="EOT"/>
    <s v="BUSN"/>
    <x v="0"/>
    <x v="1"/>
    <s v="NRES"/>
    <x v="0"/>
    <n v="1363"/>
  </r>
  <r>
    <x v="2"/>
    <n v="2187"/>
    <s v="Fall 2018"/>
    <x v="2"/>
    <s v="EOT"/>
    <s v="PAFF"/>
    <x v="1"/>
    <x v="1"/>
    <s v="RES"/>
    <x v="1"/>
    <n v="1449"/>
  </r>
  <r>
    <x v="2"/>
    <n v="2174"/>
    <s v="Summer 2017"/>
    <x v="3"/>
    <s v="EOT"/>
    <s v="BUSN"/>
    <x v="0"/>
    <x v="1"/>
    <s v="NRES"/>
    <x v="0"/>
    <n v="390"/>
  </r>
  <r>
    <x v="2"/>
    <n v="2217"/>
    <s v="Fall 2021"/>
    <x v="9"/>
    <s v="EOT"/>
    <s v="ARTM"/>
    <x v="2"/>
    <x v="1"/>
    <s v="NRES"/>
    <x v="0"/>
    <n v="108"/>
  </r>
  <r>
    <x v="2"/>
    <n v="2237"/>
    <s v="Fall 2023"/>
    <x v="0"/>
    <s v="EOT"/>
    <s v="NODG"/>
    <x v="8"/>
    <x v="1"/>
    <s v="RES"/>
    <x v="1"/>
    <n v="960"/>
  </r>
  <r>
    <x v="2"/>
    <n v="2214"/>
    <s v="Summer 2021"/>
    <x v="9"/>
    <s v="EOT"/>
    <s v="ARTM"/>
    <x v="2"/>
    <x v="1"/>
    <s v="NRES"/>
    <x v="0"/>
    <n v="14"/>
  </r>
  <r>
    <x v="2"/>
    <n v="2214"/>
    <s v="Summer 2021"/>
    <x v="9"/>
    <s v="EOT"/>
    <s v="PAFF"/>
    <x v="1"/>
    <x v="0"/>
    <s v="RES"/>
    <x v="1"/>
    <n v="801"/>
  </r>
  <r>
    <x v="2"/>
    <n v="2224"/>
    <s v="Summer 2022"/>
    <x v="6"/>
    <s v="EOT"/>
    <s v="ARPL"/>
    <x v="4"/>
    <x v="1"/>
    <s v="NRES"/>
    <x v="0"/>
    <n v="45"/>
  </r>
  <r>
    <x v="2"/>
    <n v="2187"/>
    <s v="Fall 2018"/>
    <x v="2"/>
    <s v="EOT"/>
    <s v="ARPL"/>
    <x v="4"/>
    <x v="0"/>
    <s v="NRES"/>
    <x v="0"/>
    <n v="1091"/>
  </r>
  <r>
    <x v="2"/>
    <n v="2224"/>
    <s v="Summer 2022"/>
    <x v="6"/>
    <s v="EOT"/>
    <s v="ENGR"/>
    <x v="6"/>
    <x v="1"/>
    <s v="RES"/>
    <x v="1"/>
    <n v="135"/>
  </r>
  <r>
    <x v="2"/>
    <n v="2234"/>
    <s v="Summer 2023"/>
    <x v="0"/>
    <s v="EOT"/>
    <s v="EDUC"/>
    <x v="3"/>
    <x v="1"/>
    <s v="NRES"/>
    <x v="0"/>
    <n v="433"/>
  </r>
  <r>
    <x v="2"/>
    <n v="2204"/>
    <s v="Summer 2020"/>
    <x v="8"/>
    <s v="EOT"/>
    <s v="NODG"/>
    <x v="8"/>
    <x v="1"/>
    <s v="NRES"/>
    <x v="0"/>
    <n v="64"/>
  </r>
  <r>
    <x v="2"/>
    <n v="2244"/>
    <s v="Summer 2024"/>
    <x v="7"/>
    <s v="EOT"/>
    <s v="NODG"/>
    <x v="8"/>
    <x v="0"/>
    <s v="NRES"/>
    <x v="0"/>
    <n v="64"/>
  </r>
  <r>
    <x v="2"/>
    <n v="2204"/>
    <s v="Summer 2020"/>
    <x v="8"/>
    <s v="EOT"/>
    <s v="ARTM"/>
    <x v="2"/>
    <x v="1"/>
    <s v="RES"/>
    <x v="1"/>
    <n v="24"/>
  </r>
  <r>
    <x v="2"/>
    <n v="2157"/>
    <s v="Fall 2015"/>
    <x v="4"/>
    <s v="EOT"/>
    <s v="ARTM"/>
    <x v="2"/>
    <x v="1"/>
    <s v="NRES"/>
    <x v="0"/>
    <n v="54"/>
  </r>
  <r>
    <x v="2"/>
    <n v="2231"/>
    <s v="Spring 2023"/>
    <x v="6"/>
    <s v="EOT"/>
    <s v="EDUC"/>
    <x v="3"/>
    <x v="0"/>
    <s v="NRES"/>
    <x v="0"/>
    <n v="325"/>
  </r>
  <r>
    <x v="2"/>
    <n v="2247"/>
    <s v="Fall 2024"/>
    <x v="7"/>
    <s v="EOT"/>
    <s v="ENGR"/>
    <x v="6"/>
    <x v="1"/>
    <s v="NRES"/>
    <x v="0"/>
    <n v="1296.5"/>
  </r>
  <r>
    <x v="2"/>
    <n v="2211"/>
    <s v="Spring 2021"/>
    <x v="8"/>
    <s v="EOT"/>
    <s v="BUSN"/>
    <x v="0"/>
    <x v="0"/>
    <s v="RES"/>
    <x v="1"/>
    <n v="17663"/>
  </r>
  <r>
    <x v="2"/>
    <n v="2197"/>
    <s v="Fall 2019"/>
    <x v="5"/>
    <s v="EOT"/>
    <s v="NODG"/>
    <x v="8"/>
    <x v="0"/>
    <s v="NRES"/>
    <x v="0"/>
    <n v="96"/>
  </r>
  <r>
    <x v="2"/>
    <n v="2174"/>
    <s v="Summer 2017"/>
    <x v="3"/>
    <s v="EOT"/>
    <s v="ARTM"/>
    <x v="2"/>
    <x v="1"/>
    <s v="NRES"/>
    <x v="0"/>
    <n v="24"/>
  </r>
  <r>
    <x v="2"/>
    <n v="2174"/>
    <s v="Summer 2017"/>
    <x v="3"/>
    <s v="EOT"/>
    <s v="PAFF"/>
    <x v="1"/>
    <x v="1"/>
    <s v="NRES"/>
    <x v="0"/>
    <n v="171"/>
  </r>
  <r>
    <x v="2"/>
    <n v="2251"/>
    <s v="Spring 2025"/>
    <x v="7"/>
    <s v="CENSUS"/>
    <s v="ENGR"/>
    <x v="6"/>
    <x v="1"/>
    <s v="NRES"/>
    <x v="0"/>
    <n v="1196"/>
  </r>
  <r>
    <x v="2"/>
    <n v="2214"/>
    <s v="Summer 2021"/>
    <x v="9"/>
    <s v="EOT"/>
    <s v="CLAS"/>
    <x v="5"/>
    <x v="1"/>
    <s v="RES"/>
    <x v="1"/>
    <n v="444"/>
  </r>
  <r>
    <x v="2"/>
    <n v="2174"/>
    <s v="Summer 2017"/>
    <x v="3"/>
    <s v="EOT"/>
    <s v="ENGR"/>
    <x v="6"/>
    <x v="1"/>
    <s v="RES"/>
    <x v="1"/>
    <n v="185"/>
  </r>
  <r>
    <x v="2"/>
    <n v="2154"/>
    <s v="Summer 2015"/>
    <x v="4"/>
    <s v="EOT"/>
    <s v="EDUC"/>
    <x v="3"/>
    <x v="1"/>
    <s v="RES"/>
    <x v="1"/>
    <n v="3647"/>
  </r>
  <r>
    <x v="2"/>
    <n v="2251"/>
    <s v="Spring 2025"/>
    <x v="7"/>
    <s v="CENSUS"/>
    <s v="NODG"/>
    <x v="8"/>
    <x v="1"/>
    <s v="RES"/>
    <x v="1"/>
    <n v="1047"/>
  </r>
  <r>
    <x v="2"/>
    <n v="2174"/>
    <s v="Summer 2017"/>
    <x v="3"/>
    <s v="EOT"/>
    <s v="ENGR"/>
    <x v="6"/>
    <x v="0"/>
    <s v="NRES"/>
    <x v="0"/>
    <n v="244"/>
  </r>
  <r>
    <x v="2"/>
    <n v="2191"/>
    <s v="Spring 2019"/>
    <x v="2"/>
    <s v="EOT"/>
    <s v="ARPL"/>
    <x v="4"/>
    <x v="0"/>
    <s v="NRES"/>
    <x v="0"/>
    <n v="1013"/>
  </r>
  <r>
    <x v="2"/>
    <n v="2197"/>
    <s v="Fall 2019"/>
    <x v="5"/>
    <s v="EOT"/>
    <s v="ARPL"/>
    <x v="4"/>
    <x v="0"/>
    <s v="RES"/>
    <x v="1"/>
    <n v="4300"/>
  </r>
  <r>
    <x v="2"/>
    <n v="2204"/>
    <s v="Summer 2020"/>
    <x v="8"/>
    <s v="EOT"/>
    <s v="EDUC"/>
    <x v="3"/>
    <x v="1"/>
    <s v="NRES"/>
    <x v="0"/>
    <n v="276"/>
  </r>
  <r>
    <x v="2"/>
    <n v="2164"/>
    <s v="Summer 2016"/>
    <x v="1"/>
    <s v="EOT"/>
    <s v="NODG"/>
    <x v="8"/>
    <x v="0"/>
    <s v="RES"/>
    <x v="1"/>
    <n v="654"/>
  </r>
  <r>
    <x v="2"/>
    <n v="2157"/>
    <s v="Fall 2015"/>
    <x v="4"/>
    <s v="EOT"/>
    <s v="CLAS"/>
    <x v="5"/>
    <x v="1"/>
    <s v="NRES"/>
    <x v="0"/>
    <n v="712"/>
  </r>
  <r>
    <x v="2"/>
    <n v="2181"/>
    <s v="Spring 2018"/>
    <x v="3"/>
    <s v="EOT"/>
    <s v="NODG"/>
    <x v="8"/>
    <x v="1"/>
    <s v="NRES"/>
    <x v="0"/>
    <n v="221"/>
  </r>
  <r>
    <x v="2"/>
    <n v="2237"/>
    <s v="Fall 2023"/>
    <x v="0"/>
    <s v="EOT"/>
    <s v="BUSN"/>
    <x v="0"/>
    <x v="1"/>
    <s v="RES"/>
    <x v="1"/>
    <n v="6127"/>
  </r>
  <r>
    <x v="2"/>
    <n v="2174"/>
    <s v="Summer 2017"/>
    <x v="3"/>
    <s v="EOT"/>
    <s v="CLAS"/>
    <x v="5"/>
    <x v="0"/>
    <s v="RES"/>
    <x v="1"/>
    <n v="9512"/>
  </r>
  <r>
    <x v="2"/>
    <n v="2224"/>
    <s v="Summer 2022"/>
    <x v="6"/>
    <s v="EOT"/>
    <s v="EDUC"/>
    <x v="3"/>
    <x v="0"/>
    <s v="NRES"/>
    <x v="0"/>
    <n v="62"/>
  </r>
  <r>
    <x v="2"/>
    <n v="2161"/>
    <s v="Spring 2016"/>
    <x v="4"/>
    <s v="EOT"/>
    <s v="ARTM"/>
    <x v="2"/>
    <x v="0"/>
    <s v="RES"/>
    <x v="1"/>
    <n v="10653"/>
  </r>
  <r>
    <x v="2"/>
    <n v="2207"/>
    <s v="Fall 2020"/>
    <x v="8"/>
    <s v="EOT"/>
    <s v="ARTM"/>
    <x v="2"/>
    <x v="0"/>
    <s v="NRES"/>
    <x v="0"/>
    <n v="2561"/>
  </r>
  <r>
    <x v="2"/>
    <n v="2227"/>
    <s v="Fall 2022"/>
    <x v="6"/>
    <s v="EOT"/>
    <s v="ENGR"/>
    <x v="6"/>
    <x v="1"/>
    <s v="NRES"/>
    <x v="0"/>
    <n v="1906"/>
  </r>
  <r>
    <x v="2"/>
    <n v="2241"/>
    <s v="Spring 2024"/>
    <x v="0"/>
    <s v="EOT"/>
    <s v="CLAS"/>
    <x v="5"/>
    <x v="0"/>
    <s v="NRES"/>
    <x v="0"/>
    <n v="5624"/>
  </r>
  <r>
    <x v="2"/>
    <n v="2201"/>
    <s v="Spring 2020"/>
    <x v="5"/>
    <s v="EOT"/>
    <s v="ARPL"/>
    <x v="4"/>
    <x v="0"/>
    <s v="RES"/>
    <x v="1"/>
    <n v="3743"/>
  </r>
  <r>
    <x v="2"/>
    <n v="2191"/>
    <s v="Spring 2019"/>
    <x v="2"/>
    <s v="EOT"/>
    <s v="NODG"/>
    <x v="8"/>
    <x v="0"/>
    <s v="NRES"/>
    <x v="0"/>
    <n v="58"/>
  </r>
  <r>
    <x v="2"/>
    <n v="2231"/>
    <s v="Spring 2023"/>
    <x v="6"/>
    <s v="EOT"/>
    <s v="NODG"/>
    <x v="8"/>
    <x v="0"/>
    <s v="RES"/>
    <x v="1"/>
    <n v="842"/>
  </r>
  <r>
    <x v="2"/>
    <n v="2161"/>
    <s v="Spring 2016"/>
    <x v="4"/>
    <s v="EOT"/>
    <s v="PAFF"/>
    <x v="1"/>
    <x v="1"/>
    <s v="NRES"/>
    <x v="0"/>
    <n v="488"/>
  </r>
  <r>
    <x v="2"/>
    <n v="2214"/>
    <s v="Summer 2021"/>
    <x v="9"/>
    <s v="EOT"/>
    <s v="ENGR"/>
    <x v="6"/>
    <x v="0"/>
    <s v="RES"/>
    <x v="1"/>
    <n v="1955"/>
  </r>
  <r>
    <x v="2"/>
    <n v="2241"/>
    <s v="Spring 2024"/>
    <x v="0"/>
    <s v="EOT"/>
    <s v="NODG"/>
    <x v="8"/>
    <x v="1"/>
    <s v="RES"/>
    <x v="1"/>
    <n v="941"/>
  </r>
  <r>
    <x v="2"/>
    <n v="2224"/>
    <s v="Summer 2022"/>
    <x v="6"/>
    <s v="EOT"/>
    <s v="CLAS"/>
    <x v="5"/>
    <x v="1"/>
    <s v="RES"/>
    <x v="1"/>
    <n v="376"/>
  </r>
  <r>
    <x v="2"/>
    <n v="2227"/>
    <s v="Fall 2022"/>
    <x v="6"/>
    <s v="EOT"/>
    <s v="ARPL"/>
    <x v="4"/>
    <x v="1"/>
    <s v="RES"/>
    <x v="1"/>
    <n v="2819"/>
  </r>
  <r>
    <x v="2"/>
    <n v="2201"/>
    <s v="Spring 2020"/>
    <x v="5"/>
    <s v="EOT"/>
    <s v="ENGR"/>
    <x v="6"/>
    <x v="0"/>
    <s v="NRES"/>
    <x v="0"/>
    <n v="2450"/>
  </r>
  <r>
    <x v="2"/>
    <n v="2184"/>
    <s v="Summer 2018"/>
    <x v="2"/>
    <s v="EOT"/>
    <s v="BUSN"/>
    <x v="0"/>
    <x v="0"/>
    <s v="RES"/>
    <x v="1"/>
    <n v="3395"/>
  </r>
  <r>
    <x v="2"/>
    <n v="2164"/>
    <s v="Summer 2016"/>
    <x v="1"/>
    <s v="EOT"/>
    <s v="BUSN"/>
    <x v="0"/>
    <x v="1"/>
    <s v="NRES"/>
    <x v="0"/>
    <n v="338"/>
  </r>
  <r>
    <x v="2"/>
    <n v="2167"/>
    <s v="Fall 2016"/>
    <x v="1"/>
    <s v="EOT"/>
    <s v="ENGR"/>
    <x v="6"/>
    <x v="1"/>
    <s v="RES"/>
    <x v="1"/>
    <n v="1316.5"/>
  </r>
  <r>
    <x v="2"/>
    <n v="2204"/>
    <s v="Summer 2020"/>
    <x v="8"/>
    <s v="EOT"/>
    <s v="EDUC"/>
    <x v="3"/>
    <x v="0"/>
    <s v="RES"/>
    <x v="1"/>
    <n v="779"/>
  </r>
  <r>
    <x v="2"/>
    <n v="2214"/>
    <s v="Summer 2021"/>
    <x v="9"/>
    <s v="EOT"/>
    <s v="EDUC"/>
    <x v="3"/>
    <x v="1"/>
    <s v="NRES"/>
    <x v="0"/>
    <n v="347"/>
  </r>
  <r>
    <x v="2"/>
    <n v="2221"/>
    <s v="Spring 2022"/>
    <x v="9"/>
    <s v="EOT"/>
    <s v="ARTM"/>
    <x v="2"/>
    <x v="0"/>
    <s v="NRES"/>
    <x v="0"/>
    <n v="2618"/>
  </r>
  <r>
    <x v="2"/>
    <n v="2171"/>
    <s v="Spring 2017"/>
    <x v="1"/>
    <s v="EOT"/>
    <s v="ARTM"/>
    <x v="2"/>
    <x v="0"/>
    <s v="NRES"/>
    <x v="0"/>
    <n v="2308"/>
  </r>
  <r>
    <x v="2"/>
    <n v="2187"/>
    <s v="Fall 2018"/>
    <x v="2"/>
    <s v="EOT"/>
    <s v="ARPL"/>
    <x v="4"/>
    <x v="1"/>
    <s v="NRES"/>
    <x v="0"/>
    <n v="850"/>
  </r>
  <r>
    <x v="2"/>
    <n v="2161"/>
    <s v="Spring 2016"/>
    <x v="4"/>
    <s v="EOT"/>
    <s v="ARTM"/>
    <x v="2"/>
    <x v="1"/>
    <s v="RES"/>
    <x v="1"/>
    <n v="115"/>
  </r>
  <r>
    <x v="2"/>
    <n v="2201"/>
    <s v="Spring 2020"/>
    <x v="5"/>
    <s v="EOT"/>
    <s v="NODG"/>
    <x v="8"/>
    <x v="1"/>
    <s v="NRES"/>
    <x v="0"/>
    <n v="185"/>
  </r>
  <r>
    <x v="2"/>
    <n v="2154"/>
    <s v="Summer 2015"/>
    <x v="4"/>
    <s v="EOT"/>
    <s v="ARTM"/>
    <x v="2"/>
    <x v="1"/>
    <s v="RES"/>
    <x v="1"/>
    <n v="24"/>
  </r>
  <r>
    <x v="2"/>
    <n v="2161"/>
    <s v="Spring 2016"/>
    <x v="4"/>
    <s v="EOT"/>
    <s v="NODG"/>
    <x v="8"/>
    <x v="1"/>
    <s v="NRES"/>
    <x v="0"/>
    <n v="205"/>
  </r>
  <r>
    <x v="2"/>
    <n v="2221"/>
    <s v="Spring 2022"/>
    <x v="9"/>
    <s v="EOT"/>
    <s v="EDUC"/>
    <x v="3"/>
    <x v="0"/>
    <s v="NRES"/>
    <x v="0"/>
    <n v="277"/>
  </r>
  <r>
    <x v="2"/>
    <n v="2194"/>
    <s v="Summer 2019"/>
    <x v="5"/>
    <s v="EOT"/>
    <s v="CLAS"/>
    <x v="5"/>
    <x v="1"/>
    <s v="RES"/>
    <x v="1"/>
    <n v="476"/>
  </r>
  <r>
    <x v="2"/>
    <n v="2214"/>
    <s v="Summer 2021"/>
    <x v="9"/>
    <s v="EOT"/>
    <s v="NODG"/>
    <x v="8"/>
    <x v="1"/>
    <s v="RES"/>
    <x v="1"/>
    <n v="420"/>
  </r>
  <r>
    <x v="2"/>
    <n v="2211"/>
    <s v="Spring 2021"/>
    <x v="8"/>
    <s v="EOT"/>
    <s v="ARPL"/>
    <x v="4"/>
    <x v="0"/>
    <s v="NRES"/>
    <x v="0"/>
    <n v="808"/>
  </r>
  <r>
    <x v="2"/>
    <n v="2187"/>
    <s v="Fall 2018"/>
    <x v="2"/>
    <s v="EOT"/>
    <s v="PAFF"/>
    <x v="1"/>
    <x v="0"/>
    <s v="RES"/>
    <x v="1"/>
    <n v="4159"/>
  </r>
  <r>
    <x v="2"/>
    <n v="2201"/>
    <s v="Spring 2020"/>
    <x v="5"/>
    <s v="EOT"/>
    <s v="EDUC"/>
    <x v="3"/>
    <x v="0"/>
    <s v="NRES"/>
    <x v="0"/>
    <n v="281"/>
  </r>
  <r>
    <x v="2"/>
    <n v="2217"/>
    <s v="Fall 2021"/>
    <x v="9"/>
    <s v="EOT"/>
    <s v="CLAS"/>
    <x v="5"/>
    <x v="1"/>
    <s v="NRES"/>
    <x v="0"/>
    <n v="569"/>
  </r>
  <r>
    <x v="2"/>
    <n v="2194"/>
    <s v="Summer 2019"/>
    <x v="5"/>
    <s v="EOT"/>
    <s v="ENGR"/>
    <x v="6"/>
    <x v="1"/>
    <s v="RES"/>
    <x v="1"/>
    <n v="170"/>
  </r>
  <r>
    <x v="2"/>
    <n v="2197"/>
    <s v="Fall 2019"/>
    <x v="5"/>
    <s v="EOT"/>
    <s v="ARPL"/>
    <x v="4"/>
    <x v="0"/>
    <s v="NRES"/>
    <x v="0"/>
    <n v="983"/>
  </r>
  <r>
    <x v="2"/>
    <n v="2224"/>
    <s v="Summer 2022"/>
    <x v="6"/>
    <s v="EOT"/>
    <s v="BUSN"/>
    <x v="0"/>
    <x v="0"/>
    <s v="RES"/>
    <x v="1"/>
    <n v="4284"/>
  </r>
  <r>
    <x v="2"/>
    <n v="2211"/>
    <s v="Spring 2021"/>
    <x v="8"/>
    <s v="EOT"/>
    <s v="ARPL"/>
    <x v="4"/>
    <x v="0"/>
    <s v="RES"/>
    <x v="1"/>
    <n v="3590"/>
  </r>
  <r>
    <x v="2"/>
    <n v="2227"/>
    <s v="Fall 2022"/>
    <x v="6"/>
    <s v="EOT"/>
    <s v="ARTM"/>
    <x v="2"/>
    <x v="1"/>
    <s v="RES"/>
    <x v="1"/>
    <n v="187"/>
  </r>
  <r>
    <x v="2"/>
    <n v="2174"/>
    <s v="Summer 2017"/>
    <x v="3"/>
    <s v="EOT"/>
    <s v="ENGR"/>
    <x v="6"/>
    <x v="0"/>
    <s v="RES"/>
    <x v="1"/>
    <n v="1342"/>
  </r>
  <r>
    <x v="2"/>
    <n v="2234"/>
    <s v="Summer 2023"/>
    <x v="0"/>
    <s v="EOT"/>
    <s v="ARPL"/>
    <x v="4"/>
    <x v="1"/>
    <s v="RES"/>
    <x v="1"/>
    <n v="240"/>
  </r>
  <r>
    <x v="2"/>
    <n v="2187"/>
    <s v="Fall 2018"/>
    <x v="2"/>
    <s v="EOT"/>
    <s v="NODG"/>
    <x v="8"/>
    <x v="0"/>
    <s v="NRES"/>
    <x v="0"/>
    <n v="57"/>
  </r>
  <r>
    <x v="2"/>
    <n v="2184"/>
    <s v="Summer 2018"/>
    <x v="2"/>
    <s v="EOT"/>
    <s v="EDUC"/>
    <x v="3"/>
    <x v="1"/>
    <s v="NRES"/>
    <x v="0"/>
    <n v="244"/>
  </r>
  <r>
    <x v="2"/>
    <n v="2154"/>
    <s v="Summer 2015"/>
    <x v="4"/>
    <s v="EOT"/>
    <s v="ENGR"/>
    <x v="6"/>
    <x v="0"/>
    <s v="NRES"/>
    <x v="0"/>
    <n v="173"/>
  </r>
  <r>
    <x v="2"/>
    <n v="2204"/>
    <s v="Summer 2020"/>
    <x v="8"/>
    <s v="EOT"/>
    <s v="PAFF"/>
    <x v="1"/>
    <x v="1"/>
    <s v="NRES"/>
    <x v="0"/>
    <n v="162"/>
  </r>
  <r>
    <x v="2"/>
    <n v="2201"/>
    <s v="Spring 2020"/>
    <x v="5"/>
    <s v="EOT"/>
    <s v="BUSN"/>
    <x v="0"/>
    <x v="0"/>
    <s v="NRES"/>
    <x v="0"/>
    <n v="2458"/>
  </r>
  <r>
    <x v="2"/>
    <n v="2201"/>
    <s v="Spring 2020"/>
    <x v="5"/>
    <s v="EOT"/>
    <s v="ENGR"/>
    <x v="6"/>
    <x v="1"/>
    <s v="RES"/>
    <x v="1"/>
    <n v="1281.5"/>
  </r>
  <r>
    <x v="2"/>
    <n v="2241"/>
    <s v="Spring 2024"/>
    <x v="0"/>
    <s v="EOT"/>
    <s v="EDUC"/>
    <x v="3"/>
    <x v="1"/>
    <s v="RES"/>
    <x v="1"/>
    <n v="4923"/>
  </r>
  <r>
    <x v="2"/>
    <n v="2187"/>
    <s v="Fall 2018"/>
    <x v="2"/>
    <s v="EOT"/>
    <s v="BUSN"/>
    <x v="0"/>
    <x v="0"/>
    <s v="NRES"/>
    <x v="0"/>
    <n v="2386"/>
  </r>
  <r>
    <x v="2"/>
    <n v="2237"/>
    <s v="Fall 2023"/>
    <x v="0"/>
    <s v="EOT"/>
    <s v="ENGR"/>
    <x v="6"/>
    <x v="1"/>
    <s v="RES"/>
    <x v="1"/>
    <n v="916"/>
  </r>
  <r>
    <x v="2"/>
    <n v="2164"/>
    <s v="Summer 2016"/>
    <x v="1"/>
    <s v="EOT"/>
    <s v="NODG"/>
    <x v="8"/>
    <x v="1"/>
    <s v="RES"/>
    <x v="1"/>
    <n v="485"/>
  </r>
  <r>
    <x v="2"/>
    <n v="2177"/>
    <s v="Fall 2017"/>
    <x v="3"/>
    <s v="EOT"/>
    <s v="BUSN"/>
    <x v="0"/>
    <x v="1"/>
    <s v="RES"/>
    <x v="1"/>
    <n v="4737"/>
  </r>
  <r>
    <x v="2"/>
    <n v="2184"/>
    <s v="Summer 2018"/>
    <x v="2"/>
    <s v="EOT"/>
    <s v="NODG"/>
    <x v="8"/>
    <x v="0"/>
    <s v="NRES"/>
    <x v="0"/>
    <n v="98"/>
  </r>
  <r>
    <x v="2"/>
    <n v="2197"/>
    <s v="Fall 2019"/>
    <x v="5"/>
    <s v="EOT"/>
    <s v="BUSN"/>
    <x v="0"/>
    <x v="0"/>
    <s v="RES"/>
    <x v="1"/>
    <n v="17876"/>
  </r>
  <r>
    <x v="2"/>
    <n v="2201"/>
    <s v="Spring 2020"/>
    <x v="5"/>
    <s v="EOT"/>
    <s v="EDUC"/>
    <x v="3"/>
    <x v="0"/>
    <s v="RES"/>
    <x v="1"/>
    <n v="2980"/>
  </r>
  <r>
    <x v="2"/>
    <n v="2191"/>
    <s v="Spring 2019"/>
    <x v="2"/>
    <s v="EOT"/>
    <s v="CLAS"/>
    <x v="5"/>
    <x v="0"/>
    <s v="NRES"/>
    <x v="0"/>
    <n v="9268"/>
  </r>
  <r>
    <x v="2"/>
    <n v="2174"/>
    <s v="Summer 2017"/>
    <x v="3"/>
    <s v="EOT"/>
    <s v="CLAS"/>
    <x v="5"/>
    <x v="1"/>
    <s v="NRES"/>
    <x v="0"/>
    <n v="44"/>
  </r>
  <r>
    <x v="2"/>
    <n v="2191"/>
    <s v="Spring 2019"/>
    <x v="2"/>
    <s v="EOT"/>
    <s v="EDUC"/>
    <x v="3"/>
    <x v="0"/>
    <s v="RES"/>
    <x v="1"/>
    <n v="2813"/>
  </r>
  <r>
    <x v="2"/>
    <n v="2207"/>
    <s v="Fall 2020"/>
    <x v="8"/>
    <s v="EOT"/>
    <s v="ENGR"/>
    <x v="6"/>
    <x v="1"/>
    <s v="RES"/>
    <x v="1"/>
    <n v="1517.5"/>
  </r>
  <r>
    <x v="2"/>
    <n v="2224"/>
    <s v="Summer 2022"/>
    <x v="6"/>
    <s v="EOT"/>
    <s v="ARPL"/>
    <x v="4"/>
    <x v="0"/>
    <s v="RES"/>
    <x v="1"/>
    <n v="478"/>
  </r>
  <r>
    <x v="2"/>
    <n v="2184"/>
    <s v="Summer 2018"/>
    <x v="2"/>
    <s v="EOT"/>
    <s v="CLAS"/>
    <x v="5"/>
    <x v="1"/>
    <s v="RES"/>
    <x v="1"/>
    <n v="403"/>
  </r>
  <r>
    <x v="2"/>
    <n v="2157"/>
    <s v="Fall 2015"/>
    <x v="4"/>
    <s v="EOT"/>
    <s v="ENGR"/>
    <x v="6"/>
    <x v="1"/>
    <s v="RES"/>
    <x v="1"/>
    <n v="1339"/>
  </r>
  <r>
    <x v="2"/>
    <n v="2177"/>
    <s v="Fall 2017"/>
    <x v="3"/>
    <s v="EOT"/>
    <s v="PAFF"/>
    <x v="1"/>
    <x v="1"/>
    <s v="NRES"/>
    <x v="0"/>
    <n v="521"/>
  </r>
  <r>
    <x v="2"/>
    <n v="2247"/>
    <s v="Fall 2024"/>
    <x v="7"/>
    <s v="EOT"/>
    <s v="ENGR"/>
    <x v="6"/>
    <x v="0"/>
    <s v="NRES"/>
    <x v="0"/>
    <n v="2716"/>
  </r>
  <r>
    <x v="2"/>
    <n v="2211"/>
    <s v="Spring 2021"/>
    <x v="8"/>
    <s v="EOT"/>
    <s v="ARTM"/>
    <x v="2"/>
    <x v="1"/>
    <s v="NRES"/>
    <x v="0"/>
    <n v="31"/>
  </r>
  <r>
    <x v="2"/>
    <n v="2177"/>
    <s v="Fall 2017"/>
    <x v="3"/>
    <s v="EOT"/>
    <s v="EDUC"/>
    <x v="3"/>
    <x v="1"/>
    <s v="NRES"/>
    <x v="0"/>
    <n v="593"/>
  </r>
  <r>
    <x v="2"/>
    <n v="2234"/>
    <s v="Summer 2023"/>
    <x v="0"/>
    <s v="EOT"/>
    <s v="ARPL"/>
    <x v="4"/>
    <x v="1"/>
    <s v="NRES"/>
    <x v="0"/>
    <n v="45"/>
  </r>
  <r>
    <x v="2"/>
    <n v="2244"/>
    <s v="Summer 2024"/>
    <x v="7"/>
    <s v="EOT"/>
    <s v="ARTM"/>
    <x v="2"/>
    <x v="1"/>
    <s v="NRES"/>
    <x v="0"/>
    <n v="20"/>
  </r>
  <r>
    <x v="2"/>
    <n v="2217"/>
    <s v="Fall 2021"/>
    <x v="9"/>
    <s v="EOT"/>
    <s v="NODG"/>
    <x v="8"/>
    <x v="0"/>
    <s v="RES"/>
    <x v="1"/>
    <n v="925"/>
  </r>
  <r>
    <x v="2"/>
    <n v="2234"/>
    <s v="Summer 2023"/>
    <x v="0"/>
    <s v="EOT"/>
    <s v="CLAS"/>
    <x v="5"/>
    <x v="0"/>
    <s v="RES"/>
    <x v="1"/>
    <n v="7977"/>
  </r>
  <r>
    <x v="2"/>
    <n v="2187"/>
    <s v="Fall 2018"/>
    <x v="2"/>
    <s v="EOT"/>
    <s v="PAFF"/>
    <x v="1"/>
    <x v="0"/>
    <s v="NRES"/>
    <x v="0"/>
    <n v="908"/>
  </r>
  <r>
    <x v="2"/>
    <n v="2164"/>
    <s v="Summer 2016"/>
    <x v="1"/>
    <s v="EOT"/>
    <s v="ARTM"/>
    <x v="2"/>
    <x v="1"/>
    <s v="NRES"/>
    <x v="0"/>
    <n v="15"/>
  </r>
  <r>
    <x v="2"/>
    <n v="2237"/>
    <s v="Fall 2023"/>
    <x v="0"/>
    <s v="EOT"/>
    <s v="CLAS"/>
    <x v="5"/>
    <x v="1"/>
    <s v="RES"/>
    <x v="1"/>
    <n v="2159"/>
  </r>
  <r>
    <x v="2"/>
    <n v="2204"/>
    <s v="Summer 2020"/>
    <x v="8"/>
    <s v="EOT"/>
    <s v="CLAS"/>
    <x v="5"/>
    <x v="1"/>
    <s v="RES"/>
    <x v="1"/>
    <n v="518"/>
  </r>
  <r>
    <x v="2"/>
    <n v="2191"/>
    <s v="Spring 2019"/>
    <x v="2"/>
    <s v="EOT"/>
    <s v="PAFF"/>
    <x v="1"/>
    <x v="0"/>
    <s v="RES"/>
    <x v="1"/>
    <n v="4132"/>
  </r>
  <r>
    <x v="2"/>
    <n v="2191"/>
    <s v="Spring 2019"/>
    <x v="2"/>
    <s v="EOT"/>
    <s v="BUSN"/>
    <x v="0"/>
    <x v="0"/>
    <s v="RES"/>
    <x v="1"/>
    <n v="13702"/>
  </r>
  <r>
    <x v="2"/>
    <n v="2237"/>
    <s v="Fall 2023"/>
    <x v="0"/>
    <s v="EOT"/>
    <s v="CLAS"/>
    <x v="5"/>
    <x v="0"/>
    <s v="NRES"/>
    <x v="0"/>
    <n v="5890"/>
  </r>
  <r>
    <x v="2"/>
    <n v="2234"/>
    <s v="Summer 2023"/>
    <x v="0"/>
    <s v="EOT"/>
    <s v="PAFF"/>
    <x v="1"/>
    <x v="0"/>
    <s v="NRES"/>
    <x v="0"/>
    <n v="48"/>
  </r>
  <r>
    <x v="2"/>
    <n v="2217"/>
    <s v="Fall 2021"/>
    <x v="9"/>
    <s v="EOT"/>
    <s v="CLAS"/>
    <x v="5"/>
    <x v="0"/>
    <s v="RES"/>
    <x v="1"/>
    <n v="48140"/>
  </r>
  <r>
    <x v="2"/>
    <n v="2234"/>
    <s v="Summer 2023"/>
    <x v="0"/>
    <s v="EOT"/>
    <s v="BUSN"/>
    <x v="0"/>
    <x v="0"/>
    <s v="RES"/>
    <x v="1"/>
    <n v="4314"/>
  </r>
  <r>
    <x v="2"/>
    <n v="2177"/>
    <s v="Fall 2017"/>
    <x v="3"/>
    <s v="EOT"/>
    <s v="CLAS"/>
    <x v="5"/>
    <x v="0"/>
    <s v="RES"/>
    <x v="1"/>
    <n v="63012"/>
  </r>
  <r>
    <x v="2"/>
    <n v="2161"/>
    <s v="Spring 2016"/>
    <x v="4"/>
    <s v="EOT"/>
    <s v="PAFF"/>
    <x v="1"/>
    <x v="1"/>
    <s v="RES"/>
    <x v="1"/>
    <n v="1517"/>
  </r>
  <r>
    <x v="2"/>
    <n v="2161"/>
    <s v="Spring 2016"/>
    <x v="4"/>
    <s v="EOT"/>
    <s v="ARPL"/>
    <x v="4"/>
    <x v="1"/>
    <s v="RES"/>
    <x v="1"/>
    <n v="3287"/>
  </r>
  <r>
    <x v="2"/>
    <n v="2191"/>
    <s v="Spring 2019"/>
    <x v="2"/>
    <s v="EOT"/>
    <s v="NODG"/>
    <x v="8"/>
    <x v="1"/>
    <s v="RES"/>
    <x v="1"/>
    <n v="1425"/>
  </r>
  <r>
    <x v="2"/>
    <n v="2194"/>
    <s v="Summer 2019"/>
    <x v="5"/>
    <s v="EOT"/>
    <s v="BUSN"/>
    <x v="0"/>
    <x v="1"/>
    <s v="RES"/>
    <x v="1"/>
    <n v="1570"/>
  </r>
  <r>
    <x v="2"/>
    <n v="2207"/>
    <s v="Fall 2020"/>
    <x v="8"/>
    <s v="EOT"/>
    <s v="EDUC"/>
    <x v="3"/>
    <x v="1"/>
    <s v="NRES"/>
    <x v="0"/>
    <n v="562"/>
  </r>
  <r>
    <x v="2"/>
    <n v="2167"/>
    <s v="Fall 2016"/>
    <x v="1"/>
    <s v="EOT"/>
    <s v="ENGR"/>
    <x v="6"/>
    <x v="1"/>
    <s v="NRES"/>
    <x v="0"/>
    <n v="1326.5"/>
  </r>
  <r>
    <x v="2"/>
    <n v="2244"/>
    <s v="Summer 2024"/>
    <x v="7"/>
    <s v="EOT"/>
    <s v="NODG"/>
    <x v="8"/>
    <x v="1"/>
    <s v="RES"/>
    <x v="1"/>
    <n v="332"/>
  </r>
  <r>
    <x v="2"/>
    <n v="2217"/>
    <s v="Fall 2021"/>
    <x v="9"/>
    <s v="EOT"/>
    <s v="NODG"/>
    <x v="8"/>
    <x v="1"/>
    <s v="RES"/>
    <x v="1"/>
    <n v="1087"/>
  </r>
  <r>
    <x v="2"/>
    <n v="2251"/>
    <s v="Spring 2025"/>
    <x v="7"/>
    <s v="CENSUS"/>
    <s v="BUSN"/>
    <x v="0"/>
    <x v="0"/>
    <s v="NRES"/>
    <x v="0"/>
    <n v="3369"/>
  </r>
  <r>
    <x v="2"/>
    <n v="2157"/>
    <s v="Fall 2015"/>
    <x v="4"/>
    <s v="EOT"/>
    <s v="PAFF"/>
    <x v="1"/>
    <x v="1"/>
    <s v="NRES"/>
    <x v="0"/>
    <n v="523"/>
  </r>
  <r>
    <x v="2"/>
    <n v="2214"/>
    <s v="Summer 2021"/>
    <x v="9"/>
    <s v="EOT"/>
    <s v="NODG"/>
    <x v="8"/>
    <x v="0"/>
    <s v="NRES"/>
    <x v="0"/>
    <n v="79"/>
  </r>
  <r>
    <x v="2"/>
    <n v="2154"/>
    <s v="Summer 2015"/>
    <x v="4"/>
    <s v="EOT"/>
    <s v="ENGR"/>
    <x v="6"/>
    <x v="1"/>
    <s v="NRES"/>
    <x v="0"/>
    <n v="108"/>
  </r>
  <r>
    <x v="2"/>
    <n v="2164"/>
    <s v="Summer 2016"/>
    <x v="1"/>
    <s v="EOT"/>
    <s v="ARTM"/>
    <x v="2"/>
    <x v="0"/>
    <s v="NRES"/>
    <x v="0"/>
    <n v="135"/>
  </r>
  <r>
    <x v="2"/>
    <n v="2217"/>
    <s v="Fall 2021"/>
    <x v="9"/>
    <s v="EOT"/>
    <s v="ARTM"/>
    <x v="2"/>
    <x v="1"/>
    <s v="RES"/>
    <x v="1"/>
    <n v="177"/>
  </r>
  <r>
    <x v="2"/>
    <n v="2167"/>
    <s v="Fall 2016"/>
    <x v="1"/>
    <s v="EOT"/>
    <s v="BUSN"/>
    <x v="0"/>
    <x v="1"/>
    <s v="RES"/>
    <x v="1"/>
    <n v="4936"/>
  </r>
  <r>
    <x v="2"/>
    <n v="2184"/>
    <s v="Summer 2018"/>
    <x v="2"/>
    <s v="EOT"/>
    <s v="ARPL"/>
    <x v="4"/>
    <x v="1"/>
    <s v="NRES"/>
    <x v="0"/>
    <n v="72"/>
  </r>
  <r>
    <x v="2"/>
    <n v="2167"/>
    <s v="Fall 2016"/>
    <x v="1"/>
    <s v="EOT"/>
    <s v="EDUC"/>
    <x v="3"/>
    <x v="1"/>
    <s v="RES"/>
    <x v="1"/>
    <n v="6070"/>
  </r>
  <r>
    <x v="2"/>
    <n v="2214"/>
    <s v="Summer 2021"/>
    <x v="9"/>
    <s v="EOT"/>
    <s v="CLAS"/>
    <x v="5"/>
    <x v="0"/>
    <s v="NRES"/>
    <x v="0"/>
    <n v="1742"/>
  </r>
  <r>
    <x v="2"/>
    <n v="2231"/>
    <s v="Spring 2023"/>
    <x v="6"/>
    <s v="EOT"/>
    <s v="CLAS"/>
    <x v="5"/>
    <x v="1"/>
    <s v="RES"/>
    <x v="1"/>
    <n v="2120"/>
  </r>
  <r>
    <x v="2"/>
    <n v="2217"/>
    <s v="Fall 2021"/>
    <x v="9"/>
    <s v="EOT"/>
    <s v="ARTM"/>
    <x v="2"/>
    <x v="0"/>
    <s v="NRES"/>
    <x v="0"/>
    <n v="2880"/>
  </r>
  <r>
    <x v="2"/>
    <n v="2214"/>
    <s v="Summer 2021"/>
    <x v="9"/>
    <s v="EOT"/>
    <s v="PAFF"/>
    <x v="1"/>
    <x v="1"/>
    <s v="NRES"/>
    <x v="0"/>
    <n v="167"/>
  </r>
  <r>
    <x v="2"/>
    <n v="2167"/>
    <s v="Fall 2016"/>
    <x v="1"/>
    <s v="EOT"/>
    <s v="NODG"/>
    <x v="8"/>
    <x v="0"/>
    <s v="RES"/>
    <x v="1"/>
    <n v="319"/>
  </r>
  <r>
    <x v="2"/>
    <n v="2154"/>
    <s v="Summer 2015"/>
    <x v="4"/>
    <s v="EOT"/>
    <s v="ARPL"/>
    <x v="4"/>
    <x v="1"/>
    <s v="RES"/>
    <x v="1"/>
    <n v="301"/>
  </r>
  <r>
    <x v="2"/>
    <n v="2184"/>
    <s v="Summer 2018"/>
    <x v="2"/>
    <s v="EOT"/>
    <s v="ARPL"/>
    <x v="4"/>
    <x v="0"/>
    <s v="NRES"/>
    <x v="0"/>
    <n v="154"/>
  </r>
  <r>
    <x v="2"/>
    <n v="2157"/>
    <s v="Fall 2015"/>
    <x v="4"/>
    <s v="EOT"/>
    <s v="PAFF"/>
    <x v="1"/>
    <x v="0"/>
    <s v="RES"/>
    <x v="1"/>
    <n v="2810"/>
  </r>
  <r>
    <x v="2"/>
    <n v="2247"/>
    <s v="Fall 2024"/>
    <x v="7"/>
    <s v="EOT"/>
    <s v="PAFF"/>
    <x v="1"/>
    <x v="1"/>
    <s v="NRES"/>
    <x v="0"/>
    <n v="402"/>
  </r>
  <r>
    <x v="2"/>
    <n v="2241"/>
    <s v="Spring 2024"/>
    <x v="0"/>
    <s v="EOT"/>
    <s v="ARTM"/>
    <x v="2"/>
    <x v="0"/>
    <s v="RES"/>
    <x v="1"/>
    <n v="11547"/>
  </r>
  <r>
    <x v="2"/>
    <n v="2187"/>
    <s v="Fall 2018"/>
    <x v="2"/>
    <s v="EOT"/>
    <s v="NODG"/>
    <x v="8"/>
    <x v="0"/>
    <s v="RES"/>
    <x v="1"/>
    <n v="690"/>
  </r>
  <r>
    <x v="2"/>
    <n v="2177"/>
    <s v="Fall 2017"/>
    <x v="3"/>
    <s v="EOT"/>
    <s v="ARPL"/>
    <x v="4"/>
    <x v="1"/>
    <s v="RES"/>
    <x v="1"/>
    <n v="3630"/>
  </r>
  <r>
    <x v="2"/>
    <n v="2187"/>
    <s v="Fall 2018"/>
    <x v="2"/>
    <s v="EOT"/>
    <s v="ARTM"/>
    <x v="2"/>
    <x v="1"/>
    <s v="NRES"/>
    <x v="0"/>
    <n v="64"/>
  </r>
  <r>
    <x v="2"/>
    <n v="2227"/>
    <s v="Fall 2022"/>
    <x v="6"/>
    <s v="EOT"/>
    <s v="CLAS"/>
    <x v="5"/>
    <x v="1"/>
    <s v="RES"/>
    <x v="1"/>
    <n v="2426"/>
  </r>
  <r>
    <x v="2"/>
    <n v="2244"/>
    <s v="Summer 2024"/>
    <x v="7"/>
    <s v="EOT"/>
    <s v="ARPL"/>
    <x v="4"/>
    <x v="0"/>
    <s v="NRES"/>
    <x v="0"/>
    <n v="52"/>
  </r>
  <r>
    <x v="2"/>
    <n v="2194"/>
    <s v="Summer 2019"/>
    <x v="5"/>
    <s v="EOT"/>
    <s v="NODG"/>
    <x v="8"/>
    <x v="0"/>
    <s v="RES"/>
    <x v="1"/>
    <n v="695"/>
  </r>
  <r>
    <x v="2"/>
    <n v="2184"/>
    <s v="Summer 2018"/>
    <x v="2"/>
    <s v="EOT"/>
    <s v="ARTM"/>
    <x v="2"/>
    <x v="0"/>
    <s v="NRES"/>
    <x v="0"/>
    <n v="150"/>
  </r>
  <r>
    <x v="2"/>
    <n v="2224"/>
    <s v="Summer 2022"/>
    <x v="6"/>
    <s v="EOT"/>
    <s v="CLAS"/>
    <x v="5"/>
    <x v="0"/>
    <s v="NRES"/>
    <x v="0"/>
    <n v="1436"/>
  </r>
  <r>
    <x v="2"/>
    <n v="2227"/>
    <s v="Fall 2022"/>
    <x v="6"/>
    <s v="EOT"/>
    <s v="CLAS"/>
    <x v="5"/>
    <x v="0"/>
    <s v="NRES"/>
    <x v="0"/>
    <n v="6652"/>
  </r>
  <r>
    <x v="2"/>
    <n v="2241"/>
    <s v="Spring 2024"/>
    <x v="0"/>
    <s v="EOT"/>
    <s v="PAFF"/>
    <x v="1"/>
    <x v="1"/>
    <s v="NRES"/>
    <x v="0"/>
    <n v="400"/>
  </r>
  <r>
    <x v="2"/>
    <n v="2164"/>
    <s v="Summer 2016"/>
    <x v="1"/>
    <s v="EOT"/>
    <s v="ARPL"/>
    <x v="4"/>
    <x v="0"/>
    <s v="RES"/>
    <x v="1"/>
    <n v="305"/>
  </r>
  <r>
    <x v="2"/>
    <n v="2201"/>
    <s v="Spring 2020"/>
    <x v="5"/>
    <s v="EOT"/>
    <s v="PAFF"/>
    <x v="1"/>
    <x v="0"/>
    <s v="NRES"/>
    <x v="0"/>
    <n v="539"/>
  </r>
  <r>
    <x v="2"/>
    <n v="2221"/>
    <s v="Spring 2022"/>
    <x v="9"/>
    <s v="EOT"/>
    <s v="BUSN"/>
    <x v="0"/>
    <x v="0"/>
    <s v="RES"/>
    <x v="1"/>
    <n v="18242"/>
  </r>
  <r>
    <x v="2"/>
    <n v="2187"/>
    <s v="Fall 2018"/>
    <x v="2"/>
    <s v="EOT"/>
    <s v="EDUC"/>
    <x v="3"/>
    <x v="0"/>
    <s v="NRES"/>
    <x v="0"/>
    <n v="319"/>
  </r>
  <r>
    <x v="2"/>
    <n v="2224"/>
    <s v="Summer 2022"/>
    <x v="6"/>
    <s v="EOT"/>
    <s v="ENGR"/>
    <x v="6"/>
    <x v="1"/>
    <s v="NRES"/>
    <x v="0"/>
    <n v="219"/>
  </r>
  <r>
    <x v="2"/>
    <n v="2244"/>
    <s v="Summer 2024"/>
    <x v="7"/>
    <s v="EOT"/>
    <s v="ENGR"/>
    <x v="6"/>
    <x v="0"/>
    <s v="NRES"/>
    <x v="0"/>
    <n v="715"/>
  </r>
  <r>
    <x v="2"/>
    <n v="2234"/>
    <s v="Summer 2023"/>
    <x v="0"/>
    <s v="EOT"/>
    <s v="CLAS"/>
    <x v="5"/>
    <x v="1"/>
    <s v="RES"/>
    <x v="1"/>
    <n v="277"/>
  </r>
  <r>
    <x v="2"/>
    <n v="2221"/>
    <s v="Spring 2022"/>
    <x v="9"/>
    <s v="EOT"/>
    <s v="BUSN"/>
    <x v="0"/>
    <x v="0"/>
    <s v="NRES"/>
    <x v="0"/>
    <n v="2854"/>
  </r>
  <r>
    <x v="2"/>
    <n v="2237"/>
    <s v="Fall 2023"/>
    <x v="0"/>
    <s v="EOT"/>
    <s v="ARTM"/>
    <x v="2"/>
    <x v="0"/>
    <s v="RES"/>
    <x v="1"/>
    <n v="12477"/>
  </r>
  <r>
    <x v="2"/>
    <n v="2244"/>
    <s v="Summer 2024"/>
    <x v="7"/>
    <s v="EOT"/>
    <s v="EDUC"/>
    <x v="3"/>
    <x v="1"/>
    <s v="RES"/>
    <x v="1"/>
    <n v="3085"/>
  </r>
  <r>
    <x v="2"/>
    <n v="2234"/>
    <s v="Summer 2023"/>
    <x v="0"/>
    <s v="EOT"/>
    <s v="NODG"/>
    <x v="8"/>
    <x v="1"/>
    <s v="NRES"/>
    <x v="0"/>
    <n v="32"/>
  </r>
  <r>
    <x v="2"/>
    <n v="2171"/>
    <s v="Spring 2017"/>
    <x v="1"/>
    <s v="EOT"/>
    <s v="EDUC"/>
    <x v="3"/>
    <x v="1"/>
    <s v="NRES"/>
    <x v="0"/>
    <n v="511"/>
  </r>
  <r>
    <x v="2"/>
    <n v="2167"/>
    <s v="Fall 2016"/>
    <x v="1"/>
    <s v="EOT"/>
    <s v="BUSN"/>
    <x v="0"/>
    <x v="0"/>
    <s v="RES"/>
    <x v="1"/>
    <n v="14566"/>
  </r>
  <r>
    <x v="2"/>
    <n v="2164"/>
    <s v="Summer 2016"/>
    <x v="1"/>
    <s v="EOT"/>
    <s v="ARPL"/>
    <x v="4"/>
    <x v="0"/>
    <s v="NRES"/>
    <x v="0"/>
    <n v="147"/>
  </r>
  <r>
    <x v="2"/>
    <n v="2241"/>
    <s v="Spring 2024"/>
    <x v="0"/>
    <s v="EOT"/>
    <s v="PAFF"/>
    <x v="1"/>
    <x v="0"/>
    <s v="RES"/>
    <x v="1"/>
    <n v="3497"/>
  </r>
  <r>
    <x v="2"/>
    <n v="2187"/>
    <s v="Fall 2018"/>
    <x v="2"/>
    <s v="EOT"/>
    <s v="ARTM"/>
    <x v="2"/>
    <x v="0"/>
    <s v="RES"/>
    <x v="1"/>
    <n v="13059"/>
  </r>
  <r>
    <x v="2"/>
    <n v="2234"/>
    <s v="Summer 2023"/>
    <x v="0"/>
    <s v="EOT"/>
    <s v="ARTM"/>
    <x v="2"/>
    <x v="1"/>
    <s v="NRES"/>
    <x v="0"/>
    <n v="27"/>
  </r>
  <r>
    <x v="2"/>
    <n v="2187"/>
    <s v="Fall 2018"/>
    <x v="2"/>
    <s v="EOT"/>
    <s v="EDUC"/>
    <x v="3"/>
    <x v="0"/>
    <s v="RES"/>
    <x v="1"/>
    <n v="2932"/>
  </r>
  <r>
    <x v="2"/>
    <n v="2221"/>
    <s v="Spring 2022"/>
    <x v="9"/>
    <s v="EOT"/>
    <s v="PAFF"/>
    <x v="1"/>
    <x v="0"/>
    <s v="RES"/>
    <x v="1"/>
    <n v="3440"/>
  </r>
  <r>
    <x v="2"/>
    <n v="2234"/>
    <s v="Summer 2023"/>
    <x v="0"/>
    <s v="EOT"/>
    <s v="BUSN"/>
    <x v="0"/>
    <x v="0"/>
    <s v="NRES"/>
    <x v="0"/>
    <n v="597"/>
  </r>
  <r>
    <x v="2"/>
    <n v="2197"/>
    <s v="Fall 2019"/>
    <x v="5"/>
    <s v="EOT"/>
    <s v="CLAS"/>
    <x v="5"/>
    <x v="0"/>
    <s v="NRES"/>
    <x v="0"/>
    <n v="8436"/>
  </r>
  <r>
    <x v="2"/>
    <n v="2241"/>
    <s v="Spring 2024"/>
    <x v="0"/>
    <s v="EOT"/>
    <s v="ENGR"/>
    <x v="6"/>
    <x v="0"/>
    <s v="NRES"/>
    <x v="0"/>
    <n v="3138"/>
  </r>
  <r>
    <x v="2"/>
    <n v="2154"/>
    <s v="Summer 2015"/>
    <x v="4"/>
    <s v="EOT"/>
    <s v="CLAS"/>
    <x v="5"/>
    <x v="1"/>
    <s v="RES"/>
    <x v="1"/>
    <n v="395"/>
  </r>
  <r>
    <x v="2"/>
    <n v="2177"/>
    <s v="Fall 2017"/>
    <x v="3"/>
    <s v="EOT"/>
    <s v="EDUC"/>
    <x v="3"/>
    <x v="1"/>
    <s v="RES"/>
    <x v="1"/>
    <n v="6314"/>
  </r>
  <r>
    <x v="2"/>
    <n v="2207"/>
    <s v="Fall 2020"/>
    <x v="8"/>
    <s v="EOT"/>
    <s v="CLAS"/>
    <x v="5"/>
    <x v="1"/>
    <s v="NRES"/>
    <x v="0"/>
    <n v="494"/>
  </r>
  <r>
    <x v="2"/>
    <n v="2241"/>
    <s v="Spring 2024"/>
    <x v="0"/>
    <s v="EOT"/>
    <s v="NODG"/>
    <x v="8"/>
    <x v="0"/>
    <s v="RES"/>
    <x v="1"/>
    <n v="745"/>
  </r>
  <r>
    <x v="2"/>
    <n v="2191"/>
    <s v="Spring 2019"/>
    <x v="2"/>
    <s v="EOT"/>
    <s v="ARPL"/>
    <x v="4"/>
    <x v="1"/>
    <s v="RES"/>
    <x v="1"/>
    <n v="3377"/>
  </r>
  <r>
    <x v="2"/>
    <n v="2194"/>
    <s v="Summer 2019"/>
    <x v="5"/>
    <s v="EOT"/>
    <s v="NODG"/>
    <x v="8"/>
    <x v="1"/>
    <s v="NRES"/>
    <x v="0"/>
    <n v="77"/>
  </r>
  <r>
    <x v="2"/>
    <n v="2154"/>
    <s v="Summer 2015"/>
    <x v="4"/>
    <s v="EOT"/>
    <s v="CLAS"/>
    <x v="5"/>
    <x v="0"/>
    <s v="NRES"/>
    <x v="0"/>
    <n v="1420"/>
  </r>
  <r>
    <x v="2"/>
    <n v="2167"/>
    <s v="Fall 2016"/>
    <x v="1"/>
    <s v="EOT"/>
    <s v="EDUC"/>
    <x v="3"/>
    <x v="1"/>
    <s v="NRES"/>
    <x v="0"/>
    <n v="545"/>
  </r>
  <r>
    <x v="2"/>
    <n v="2177"/>
    <s v="Fall 2017"/>
    <x v="3"/>
    <s v="EOT"/>
    <s v="ENGR"/>
    <x v="6"/>
    <x v="1"/>
    <s v="NRES"/>
    <x v="0"/>
    <n v="1190"/>
  </r>
  <r>
    <x v="2"/>
    <n v="2177"/>
    <s v="Fall 2017"/>
    <x v="3"/>
    <s v="EOT"/>
    <s v="ARTM"/>
    <x v="2"/>
    <x v="1"/>
    <s v="NRES"/>
    <x v="0"/>
    <n v="85"/>
  </r>
  <r>
    <x v="2"/>
    <n v="2187"/>
    <s v="Fall 2018"/>
    <x v="2"/>
    <s v="EOT"/>
    <s v="ENGR"/>
    <x v="6"/>
    <x v="1"/>
    <s v="NRES"/>
    <x v="0"/>
    <n v="1195"/>
  </r>
  <r>
    <x v="2"/>
    <n v="2221"/>
    <s v="Spring 2022"/>
    <x v="9"/>
    <s v="EOT"/>
    <s v="PAFF"/>
    <x v="1"/>
    <x v="0"/>
    <s v="NRES"/>
    <x v="0"/>
    <n v="416"/>
  </r>
  <r>
    <x v="2"/>
    <n v="2251"/>
    <s v="Spring 2025"/>
    <x v="7"/>
    <s v="CENSUS"/>
    <s v="CLAS"/>
    <x v="5"/>
    <x v="0"/>
    <s v="RES"/>
    <x v="1"/>
    <n v="36156"/>
  </r>
  <r>
    <x v="2"/>
    <n v="2157"/>
    <s v="Fall 2015"/>
    <x v="4"/>
    <s v="EOT"/>
    <s v="PAFF"/>
    <x v="1"/>
    <x v="0"/>
    <s v="NRES"/>
    <x v="0"/>
    <n v="343"/>
  </r>
  <r>
    <x v="2"/>
    <n v="2154"/>
    <s v="Summer 2015"/>
    <x v="4"/>
    <s v="EOT"/>
    <s v="ARPL"/>
    <x v="4"/>
    <x v="1"/>
    <s v="NRES"/>
    <x v="0"/>
    <n v="57"/>
  </r>
  <r>
    <x v="2"/>
    <n v="2161"/>
    <s v="Spring 2016"/>
    <x v="4"/>
    <s v="EOT"/>
    <s v="PAFF"/>
    <x v="1"/>
    <x v="0"/>
    <s v="RES"/>
    <x v="1"/>
    <n v="2619"/>
  </r>
  <r>
    <x v="2"/>
    <n v="2194"/>
    <s v="Summer 2019"/>
    <x v="5"/>
    <s v="EOT"/>
    <s v="EDUC"/>
    <x v="3"/>
    <x v="1"/>
    <s v="NRES"/>
    <x v="0"/>
    <n v="233"/>
  </r>
  <r>
    <x v="2"/>
    <n v="2207"/>
    <s v="Fall 2020"/>
    <x v="8"/>
    <s v="EOT"/>
    <s v="ARTM"/>
    <x v="2"/>
    <x v="1"/>
    <s v="NRES"/>
    <x v="0"/>
    <n v="43"/>
  </r>
  <r>
    <x v="2"/>
    <n v="2171"/>
    <s v="Spring 2017"/>
    <x v="1"/>
    <s v="EOT"/>
    <s v="EDUC"/>
    <x v="3"/>
    <x v="1"/>
    <s v="RES"/>
    <x v="1"/>
    <n v="5757"/>
  </r>
  <r>
    <x v="2"/>
    <n v="2204"/>
    <s v="Summer 2020"/>
    <x v="8"/>
    <s v="EOT"/>
    <s v="PAFF"/>
    <x v="1"/>
    <x v="1"/>
    <s v="RES"/>
    <x v="1"/>
    <n v="897"/>
  </r>
  <r>
    <x v="2"/>
    <n v="2211"/>
    <s v="Spring 2021"/>
    <x v="8"/>
    <s v="EOT"/>
    <s v="EDUC"/>
    <x v="3"/>
    <x v="1"/>
    <s v="NRES"/>
    <x v="0"/>
    <n v="600"/>
  </r>
  <r>
    <x v="2"/>
    <n v="2211"/>
    <s v="Spring 2021"/>
    <x v="8"/>
    <s v="EOT"/>
    <s v="PAFF"/>
    <x v="1"/>
    <x v="1"/>
    <s v="RES"/>
    <x v="1"/>
    <n v="2006"/>
  </r>
  <r>
    <x v="2"/>
    <n v="2214"/>
    <s v="Summer 2021"/>
    <x v="9"/>
    <s v="EOT"/>
    <s v="CLAS"/>
    <x v="5"/>
    <x v="1"/>
    <s v="NRES"/>
    <x v="0"/>
    <n v="50"/>
  </r>
  <r>
    <x v="2"/>
    <n v="2221"/>
    <s v="Spring 2022"/>
    <x v="9"/>
    <s v="EOT"/>
    <s v="ARTM"/>
    <x v="2"/>
    <x v="1"/>
    <s v="NRES"/>
    <x v="0"/>
    <n v="107"/>
  </r>
  <r>
    <x v="2"/>
    <n v="2184"/>
    <s v="Summer 2018"/>
    <x v="2"/>
    <s v="EOT"/>
    <s v="ARTM"/>
    <x v="2"/>
    <x v="1"/>
    <s v="NRES"/>
    <x v="0"/>
    <n v="30"/>
  </r>
  <r>
    <x v="2"/>
    <n v="2187"/>
    <s v="Fall 2018"/>
    <x v="2"/>
    <s v="EOT"/>
    <s v="EDUC"/>
    <x v="3"/>
    <x v="1"/>
    <s v="RES"/>
    <x v="1"/>
    <n v="6368"/>
  </r>
  <r>
    <x v="2"/>
    <n v="2211"/>
    <s v="Spring 2021"/>
    <x v="8"/>
    <s v="EOT"/>
    <s v="CLAS"/>
    <x v="5"/>
    <x v="1"/>
    <s v="RES"/>
    <x v="1"/>
    <n v="2599.5"/>
  </r>
  <r>
    <x v="2"/>
    <n v="2221"/>
    <s v="Spring 2022"/>
    <x v="9"/>
    <s v="EOT"/>
    <s v="BUSN"/>
    <x v="0"/>
    <x v="1"/>
    <s v="RES"/>
    <x v="1"/>
    <n v="7032"/>
  </r>
  <r>
    <x v="2"/>
    <n v="2244"/>
    <s v="Summer 2024"/>
    <x v="7"/>
    <s v="EOT"/>
    <s v="ARTM"/>
    <x v="2"/>
    <x v="0"/>
    <s v="RES"/>
    <x v="1"/>
    <n v="1075"/>
  </r>
  <r>
    <x v="2"/>
    <n v="2194"/>
    <s v="Summer 2019"/>
    <x v="5"/>
    <s v="EOT"/>
    <s v="PAFF"/>
    <x v="1"/>
    <x v="0"/>
    <s v="RES"/>
    <x v="1"/>
    <n v="890"/>
  </r>
  <r>
    <x v="2"/>
    <n v="2187"/>
    <s v="Fall 2018"/>
    <x v="2"/>
    <s v="EOT"/>
    <s v="BUSN"/>
    <x v="0"/>
    <x v="1"/>
    <s v="NRES"/>
    <x v="0"/>
    <n v="1588"/>
  </r>
  <r>
    <x v="2"/>
    <n v="2234"/>
    <s v="Summer 2023"/>
    <x v="0"/>
    <s v="EOT"/>
    <s v="EDUC"/>
    <x v="3"/>
    <x v="1"/>
    <s v="RES"/>
    <x v="1"/>
    <n v="2807"/>
  </r>
  <r>
    <x v="2"/>
    <n v="2221"/>
    <s v="Spring 2022"/>
    <x v="9"/>
    <s v="EOT"/>
    <s v="NODG"/>
    <x v="8"/>
    <x v="0"/>
    <s v="NRES"/>
    <x v="0"/>
    <n v="144"/>
  </r>
  <r>
    <x v="2"/>
    <n v="2237"/>
    <s v="Fall 2023"/>
    <x v="0"/>
    <s v="EOT"/>
    <s v="ENGR"/>
    <x v="6"/>
    <x v="0"/>
    <s v="RES"/>
    <x v="1"/>
    <n v="13899"/>
  </r>
  <r>
    <x v="2"/>
    <n v="2187"/>
    <s v="Fall 2018"/>
    <x v="2"/>
    <s v="EOT"/>
    <s v="ARTM"/>
    <x v="2"/>
    <x v="0"/>
    <s v="NRES"/>
    <x v="0"/>
    <n v="3237"/>
  </r>
  <r>
    <x v="2"/>
    <n v="2167"/>
    <s v="Fall 2016"/>
    <x v="1"/>
    <s v="EOT"/>
    <s v="ARPL"/>
    <x v="4"/>
    <x v="1"/>
    <s v="NRES"/>
    <x v="0"/>
    <n v="770"/>
  </r>
  <r>
    <x v="2"/>
    <n v="2174"/>
    <s v="Summer 2017"/>
    <x v="3"/>
    <s v="EOT"/>
    <s v="EDUC"/>
    <x v="3"/>
    <x v="0"/>
    <s v="RES"/>
    <x v="1"/>
    <n v="570"/>
  </r>
  <r>
    <x v="2"/>
    <n v="2177"/>
    <s v="Fall 2017"/>
    <x v="3"/>
    <s v="EOT"/>
    <s v="CLAS"/>
    <x v="5"/>
    <x v="1"/>
    <s v="RES"/>
    <x v="1"/>
    <n v="2410"/>
  </r>
  <r>
    <x v="2"/>
    <n v="2174"/>
    <s v="Summer 2017"/>
    <x v="3"/>
    <s v="EOT"/>
    <s v="ARPL"/>
    <x v="4"/>
    <x v="1"/>
    <s v="NRES"/>
    <x v="0"/>
    <n v="55"/>
  </r>
  <r>
    <x v="2"/>
    <n v="2211"/>
    <s v="Spring 2021"/>
    <x v="8"/>
    <s v="EOT"/>
    <s v="NODG"/>
    <x v="8"/>
    <x v="1"/>
    <s v="NRES"/>
    <x v="0"/>
    <n v="139.5"/>
  </r>
  <r>
    <x v="2"/>
    <n v="2214"/>
    <s v="Summer 2021"/>
    <x v="9"/>
    <s v="EOT"/>
    <s v="ENGR"/>
    <x v="6"/>
    <x v="1"/>
    <s v="RES"/>
    <x v="1"/>
    <n v="157"/>
  </r>
  <r>
    <x v="2"/>
    <n v="2227"/>
    <s v="Fall 2022"/>
    <x v="6"/>
    <s v="EOT"/>
    <s v="EDUC"/>
    <x v="3"/>
    <x v="0"/>
    <s v="RES"/>
    <x v="1"/>
    <n v="3011"/>
  </r>
  <r>
    <x v="2"/>
    <n v="2177"/>
    <s v="Fall 2017"/>
    <x v="3"/>
    <s v="EOT"/>
    <s v="CLAS"/>
    <x v="5"/>
    <x v="1"/>
    <s v="NRES"/>
    <x v="0"/>
    <n v="672"/>
  </r>
  <r>
    <x v="2"/>
    <n v="2154"/>
    <s v="Summer 2015"/>
    <x v="4"/>
    <s v="EOT"/>
    <s v="ARTM"/>
    <x v="2"/>
    <x v="0"/>
    <s v="NRES"/>
    <x v="0"/>
    <n v="98"/>
  </r>
  <r>
    <x v="2"/>
    <n v="2221"/>
    <s v="Spring 2022"/>
    <x v="9"/>
    <s v="EOT"/>
    <s v="NODG"/>
    <x v="8"/>
    <x v="1"/>
    <s v="NRES"/>
    <x v="0"/>
    <n v="163"/>
  </r>
  <r>
    <x v="2"/>
    <n v="2217"/>
    <s v="Fall 2021"/>
    <x v="9"/>
    <s v="EOT"/>
    <s v="BUSN"/>
    <x v="0"/>
    <x v="1"/>
    <s v="NRES"/>
    <x v="0"/>
    <n v="1703"/>
  </r>
  <r>
    <x v="2"/>
    <n v="2207"/>
    <s v="Fall 2020"/>
    <x v="8"/>
    <s v="EOT"/>
    <s v="NODG"/>
    <x v="8"/>
    <x v="0"/>
    <s v="RES"/>
    <x v="1"/>
    <n v="1085"/>
  </r>
  <r>
    <x v="2"/>
    <n v="2251"/>
    <s v="Spring 2025"/>
    <x v="7"/>
    <s v="CENSUS"/>
    <s v="ARPL"/>
    <x v="4"/>
    <x v="0"/>
    <s v="NRES"/>
    <x v="0"/>
    <n v="693"/>
  </r>
  <r>
    <x v="2"/>
    <n v="2251"/>
    <s v="Spring 2025"/>
    <x v="7"/>
    <s v="CENSUS"/>
    <s v="NODG"/>
    <x v="8"/>
    <x v="0"/>
    <s v="NRES"/>
    <x v="0"/>
    <n v="132"/>
  </r>
  <r>
    <x v="2"/>
    <n v="2247"/>
    <s v="Fall 2024"/>
    <x v="7"/>
    <s v="EOT"/>
    <s v="BUSN"/>
    <x v="0"/>
    <x v="0"/>
    <s v="RES"/>
    <x v="1"/>
    <n v="20961"/>
  </r>
  <r>
    <x v="2"/>
    <n v="2197"/>
    <s v="Fall 2019"/>
    <x v="5"/>
    <s v="EOT"/>
    <s v="ENGR"/>
    <x v="6"/>
    <x v="1"/>
    <s v="NRES"/>
    <x v="0"/>
    <n v="1030.5"/>
  </r>
  <r>
    <x v="2"/>
    <n v="2154"/>
    <s v="Summer 2015"/>
    <x v="4"/>
    <s v="EOT"/>
    <s v="ARTM"/>
    <x v="2"/>
    <x v="0"/>
    <s v="RES"/>
    <x v="1"/>
    <n v="706"/>
  </r>
  <r>
    <x v="2"/>
    <n v="2154"/>
    <s v="Summer 2015"/>
    <x v="4"/>
    <s v="EOT"/>
    <s v="NODG"/>
    <x v="8"/>
    <x v="1"/>
    <s v="NRES"/>
    <x v="0"/>
    <n v="95"/>
  </r>
  <r>
    <x v="2"/>
    <n v="2221"/>
    <s v="Spring 2022"/>
    <x v="9"/>
    <s v="EOT"/>
    <s v="PAFF"/>
    <x v="1"/>
    <x v="1"/>
    <s v="RES"/>
    <x v="1"/>
    <n v="1791"/>
  </r>
  <r>
    <x v="2"/>
    <n v="2207"/>
    <s v="Fall 2020"/>
    <x v="8"/>
    <s v="EOT"/>
    <s v="BUSN"/>
    <x v="0"/>
    <x v="0"/>
    <s v="NRES"/>
    <x v="0"/>
    <n v="2493"/>
  </r>
  <r>
    <x v="2"/>
    <n v="2214"/>
    <s v="Summer 2021"/>
    <x v="9"/>
    <s v="EOT"/>
    <s v="CLAS"/>
    <x v="5"/>
    <x v="0"/>
    <s v="RES"/>
    <x v="1"/>
    <n v="9279"/>
  </r>
  <r>
    <x v="2"/>
    <n v="2224"/>
    <s v="Summer 2022"/>
    <x v="6"/>
    <s v="EOT"/>
    <s v="BUSN"/>
    <x v="0"/>
    <x v="0"/>
    <s v="NRES"/>
    <x v="0"/>
    <n v="631"/>
  </r>
  <r>
    <x v="2"/>
    <n v="2191"/>
    <s v="Spring 2019"/>
    <x v="2"/>
    <s v="EOT"/>
    <s v="EDUC"/>
    <x v="3"/>
    <x v="1"/>
    <s v="RES"/>
    <x v="1"/>
    <n v="6221"/>
  </r>
  <r>
    <x v="2"/>
    <n v="2231"/>
    <s v="Spring 2023"/>
    <x v="6"/>
    <s v="EOT"/>
    <s v="BUSN"/>
    <x v="0"/>
    <x v="1"/>
    <s v="NRES"/>
    <x v="0"/>
    <n v="3035"/>
  </r>
  <r>
    <x v="2"/>
    <n v="2251"/>
    <s v="Spring 2025"/>
    <x v="7"/>
    <s v="CENSUS"/>
    <s v="PAFF"/>
    <x v="1"/>
    <x v="1"/>
    <s v="RES"/>
    <x v="1"/>
    <n v="1427"/>
  </r>
  <r>
    <x v="2"/>
    <n v="2247"/>
    <s v="Fall 2024"/>
    <x v="7"/>
    <s v="EOT"/>
    <s v="ARTM"/>
    <x v="2"/>
    <x v="1"/>
    <s v="NRES"/>
    <x v="0"/>
    <n v="35"/>
  </r>
  <r>
    <x v="2"/>
    <n v="2234"/>
    <s v="Summer 2023"/>
    <x v="0"/>
    <s v="EOT"/>
    <s v="ARTM"/>
    <x v="2"/>
    <x v="0"/>
    <s v="NRES"/>
    <x v="0"/>
    <n v="190"/>
  </r>
  <r>
    <x v="2"/>
    <n v="2221"/>
    <s v="Spring 2022"/>
    <x v="9"/>
    <s v="EOT"/>
    <s v="ARTM"/>
    <x v="2"/>
    <x v="0"/>
    <s v="RES"/>
    <x v="1"/>
    <n v="11022"/>
  </r>
  <r>
    <x v="2"/>
    <n v="2161"/>
    <s v="Spring 2016"/>
    <x v="4"/>
    <s v="EOT"/>
    <s v="BUSN"/>
    <x v="0"/>
    <x v="0"/>
    <s v="NRES"/>
    <x v="0"/>
    <n v="2606"/>
  </r>
  <r>
    <x v="2"/>
    <n v="2164"/>
    <s v="Summer 2016"/>
    <x v="1"/>
    <s v="EOT"/>
    <s v="CLAS"/>
    <x v="5"/>
    <x v="0"/>
    <s v="RES"/>
    <x v="1"/>
    <n v="9274"/>
  </r>
  <r>
    <x v="2"/>
    <n v="2164"/>
    <s v="Summer 2016"/>
    <x v="1"/>
    <s v="EOT"/>
    <s v="ARTM"/>
    <x v="2"/>
    <x v="1"/>
    <s v="RES"/>
    <x v="1"/>
    <n v="29"/>
  </r>
  <r>
    <x v="2"/>
    <n v="2244"/>
    <s v="Summer 2024"/>
    <x v="7"/>
    <s v="EOT"/>
    <s v="EDUC"/>
    <x v="3"/>
    <x v="1"/>
    <s v="NRES"/>
    <x v="0"/>
    <n v="475"/>
  </r>
  <r>
    <x v="2"/>
    <n v="2231"/>
    <s v="Spring 2023"/>
    <x v="6"/>
    <s v="EOT"/>
    <s v="ARPL"/>
    <x v="4"/>
    <x v="1"/>
    <s v="NRES"/>
    <x v="0"/>
    <n v="513"/>
  </r>
  <r>
    <x v="2"/>
    <n v="2154"/>
    <s v="Summer 2015"/>
    <x v="4"/>
    <s v="EOT"/>
    <s v="BUSN"/>
    <x v="0"/>
    <x v="1"/>
    <s v="NRES"/>
    <x v="0"/>
    <n v="252"/>
  </r>
  <r>
    <x v="2"/>
    <n v="2174"/>
    <s v="Summer 2017"/>
    <x v="3"/>
    <s v="EOT"/>
    <s v="ARPL"/>
    <x v="4"/>
    <x v="0"/>
    <s v="NRES"/>
    <x v="0"/>
    <n v="140"/>
  </r>
  <r>
    <x v="2"/>
    <n v="2194"/>
    <s v="Summer 2019"/>
    <x v="5"/>
    <s v="EOT"/>
    <s v="ARPL"/>
    <x v="4"/>
    <x v="1"/>
    <s v="NRES"/>
    <x v="0"/>
    <n v="47"/>
  </r>
  <r>
    <x v="2"/>
    <n v="2221"/>
    <s v="Spring 2022"/>
    <x v="9"/>
    <s v="EOT"/>
    <s v="PAFF"/>
    <x v="1"/>
    <x v="1"/>
    <s v="NRES"/>
    <x v="0"/>
    <n v="538"/>
  </r>
  <r>
    <x v="2"/>
    <n v="2244"/>
    <s v="Summer 2024"/>
    <x v="7"/>
    <s v="EOT"/>
    <s v="EDUC"/>
    <x v="3"/>
    <x v="0"/>
    <s v="RES"/>
    <x v="1"/>
    <n v="564"/>
  </r>
  <r>
    <x v="2"/>
    <n v="2204"/>
    <s v="Summer 2020"/>
    <x v="8"/>
    <s v="EOT"/>
    <s v="PAFF"/>
    <x v="1"/>
    <x v="0"/>
    <s v="NRES"/>
    <x v="0"/>
    <n v="174"/>
  </r>
  <r>
    <x v="2"/>
    <n v="2207"/>
    <s v="Fall 2020"/>
    <x v="8"/>
    <s v="EOT"/>
    <s v="CLAS"/>
    <x v="5"/>
    <x v="0"/>
    <s v="RES"/>
    <x v="1"/>
    <n v="53036"/>
  </r>
  <r>
    <x v="2"/>
    <n v="2244"/>
    <s v="Summer 2024"/>
    <x v="7"/>
    <s v="EOT"/>
    <s v="ARTM"/>
    <x v="2"/>
    <x v="0"/>
    <s v="NRES"/>
    <x v="0"/>
    <n v="215"/>
  </r>
  <r>
    <x v="2"/>
    <n v="2161"/>
    <s v="Spring 2016"/>
    <x v="4"/>
    <s v="EOT"/>
    <s v="NODG"/>
    <x v="8"/>
    <x v="0"/>
    <s v="NRES"/>
    <x v="0"/>
    <n v="85"/>
  </r>
  <r>
    <x v="2"/>
    <n v="2164"/>
    <s v="Summer 2016"/>
    <x v="1"/>
    <s v="EOT"/>
    <s v="NODG"/>
    <x v="8"/>
    <x v="0"/>
    <s v="NRES"/>
    <x v="0"/>
    <n v="289"/>
  </r>
  <r>
    <x v="2"/>
    <n v="2181"/>
    <s v="Spring 2018"/>
    <x v="3"/>
    <s v="EOT"/>
    <s v="ENGR"/>
    <x v="6"/>
    <x v="1"/>
    <s v="RES"/>
    <x v="1"/>
    <n v="1168.5"/>
  </r>
  <r>
    <x v="2"/>
    <n v="2234"/>
    <s v="Summer 2023"/>
    <x v="0"/>
    <s v="EOT"/>
    <s v="NODG"/>
    <x v="8"/>
    <x v="0"/>
    <s v="RES"/>
    <x v="1"/>
    <n v="441"/>
  </r>
  <r>
    <x v="2"/>
    <n v="2197"/>
    <s v="Fall 2019"/>
    <x v="5"/>
    <s v="EOT"/>
    <s v="ARPL"/>
    <x v="4"/>
    <x v="1"/>
    <s v="RES"/>
    <x v="1"/>
    <n v="4145"/>
  </r>
  <r>
    <x v="2"/>
    <n v="2204"/>
    <s v="Summer 2020"/>
    <x v="8"/>
    <s v="EOT"/>
    <s v="ENGR"/>
    <x v="6"/>
    <x v="0"/>
    <s v="RES"/>
    <x v="1"/>
    <n v="2072"/>
  </r>
  <r>
    <x v="2"/>
    <n v="2221"/>
    <s v="Spring 2022"/>
    <x v="9"/>
    <s v="EOT"/>
    <s v="CLAS"/>
    <x v="5"/>
    <x v="0"/>
    <s v="NRES"/>
    <x v="0"/>
    <n v="5877"/>
  </r>
  <r>
    <x v="2"/>
    <n v="2154"/>
    <s v="Summer 2015"/>
    <x v="4"/>
    <s v="EOT"/>
    <s v="CLAS"/>
    <x v="5"/>
    <x v="1"/>
    <s v="NRES"/>
    <x v="0"/>
    <n v="79"/>
  </r>
  <r>
    <x v="2"/>
    <n v="2167"/>
    <s v="Fall 2016"/>
    <x v="1"/>
    <s v="EOT"/>
    <s v="EDUC"/>
    <x v="3"/>
    <x v="0"/>
    <s v="NRES"/>
    <x v="0"/>
    <n v="246"/>
  </r>
  <r>
    <x v="2"/>
    <n v="2227"/>
    <s v="Fall 2022"/>
    <x v="6"/>
    <s v="EOT"/>
    <s v="PAFF"/>
    <x v="1"/>
    <x v="1"/>
    <s v="RES"/>
    <x v="1"/>
    <n v="1657"/>
  </r>
  <r>
    <x v="2"/>
    <n v="2241"/>
    <s v="Spring 2024"/>
    <x v="0"/>
    <s v="EOT"/>
    <s v="ENGR"/>
    <x v="6"/>
    <x v="0"/>
    <s v="RES"/>
    <x v="1"/>
    <n v="13133"/>
  </r>
  <r>
    <x v="2"/>
    <n v="2241"/>
    <s v="Spring 2024"/>
    <x v="0"/>
    <s v="EOT"/>
    <s v="BUSN"/>
    <x v="0"/>
    <x v="1"/>
    <s v="NRES"/>
    <x v="0"/>
    <n v="2443"/>
  </r>
  <r>
    <x v="2"/>
    <n v="2177"/>
    <s v="Fall 2017"/>
    <x v="3"/>
    <s v="EOT"/>
    <s v="CLAS"/>
    <x v="5"/>
    <x v="0"/>
    <s v="NRES"/>
    <x v="0"/>
    <n v="10479"/>
  </r>
  <r>
    <x v="2"/>
    <n v="2177"/>
    <s v="Fall 2017"/>
    <x v="3"/>
    <s v="EOT"/>
    <s v="ARPL"/>
    <x v="4"/>
    <x v="0"/>
    <s v="NRES"/>
    <x v="0"/>
    <n v="862"/>
  </r>
  <r>
    <x v="2"/>
    <n v="2231"/>
    <s v="Spring 2023"/>
    <x v="6"/>
    <s v="EOT"/>
    <s v="CLAS"/>
    <x v="5"/>
    <x v="0"/>
    <s v="RES"/>
    <x v="1"/>
    <n v="40157"/>
  </r>
  <r>
    <x v="2"/>
    <n v="2164"/>
    <s v="Summer 2016"/>
    <x v="1"/>
    <s v="EOT"/>
    <s v="BUSN"/>
    <x v="0"/>
    <x v="0"/>
    <s v="NRES"/>
    <x v="0"/>
    <n v="846"/>
  </r>
  <r>
    <x v="2"/>
    <n v="2197"/>
    <s v="Fall 2019"/>
    <x v="5"/>
    <s v="EOT"/>
    <s v="PAFF"/>
    <x v="1"/>
    <x v="0"/>
    <s v="NRES"/>
    <x v="0"/>
    <n v="851"/>
  </r>
  <r>
    <x v="2"/>
    <n v="2221"/>
    <s v="Spring 2022"/>
    <x v="9"/>
    <s v="EOT"/>
    <s v="ENGR"/>
    <x v="6"/>
    <x v="1"/>
    <s v="NRES"/>
    <x v="0"/>
    <n v="1482"/>
  </r>
  <r>
    <x v="2"/>
    <n v="2161"/>
    <s v="Spring 2016"/>
    <x v="4"/>
    <s v="EOT"/>
    <s v="ARPL"/>
    <x v="4"/>
    <x v="0"/>
    <s v="NRES"/>
    <x v="0"/>
    <n v="742"/>
  </r>
  <r>
    <x v="2"/>
    <n v="2191"/>
    <s v="Spring 2019"/>
    <x v="2"/>
    <s v="EOT"/>
    <s v="EDUC"/>
    <x v="3"/>
    <x v="1"/>
    <s v="NRES"/>
    <x v="0"/>
    <n v="478"/>
  </r>
  <r>
    <x v="2"/>
    <n v="2164"/>
    <s v="Summer 2016"/>
    <x v="1"/>
    <s v="EOT"/>
    <s v="BUSN"/>
    <x v="0"/>
    <x v="1"/>
    <s v="RES"/>
    <x v="1"/>
    <n v="1801"/>
  </r>
  <r>
    <x v="2"/>
    <n v="2227"/>
    <s v="Fall 2022"/>
    <x v="6"/>
    <s v="EOT"/>
    <s v="NODG"/>
    <x v="8"/>
    <x v="0"/>
    <s v="RES"/>
    <x v="1"/>
    <n v="757"/>
  </r>
  <r>
    <x v="2"/>
    <n v="2171"/>
    <s v="Spring 2017"/>
    <x v="1"/>
    <s v="EOT"/>
    <s v="EDUC"/>
    <x v="3"/>
    <x v="0"/>
    <s v="NRES"/>
    <x v="0"/>
    <n v="204"/>
  </r>
  <r>
    <x v="2"/>
    <n v="2154"/>
    <s v="Summer 2015"/>
    <x v="4"/>
    <s v="EOT"/>
    <s v="ENGR"/>
    <x v="6"/>
    <x v="0"/>
    <s v="RES"/>
    <x v="1"/>
    <n v="1056"/>
  </r>
  <r>
    <x v="2"/>
    <n v="2234"/>
    <s v="Summer 2023"/>
    <x v="0"/>
    <s v="EOT"/>
    <s v="EDUC"/>
    <x v="3"/>
    <x v="0"/>
    <s v="NRES"/>
    <x v="0"/>
    <n v="33"/>
  </r>
  <r>
    <x v="2"/>
    <n v="2247"/>
    <s v="Fall 2024"/>
    <x v="7"/>
    <s v="EOT"/>
    <s v="ENGR"/>
    <x v="6"/>
    <x v="0"/>
    <s v="RES"/>
    <x v="1"/>
    <n v="14373"/>
  </r>
  <r>
    <x v="2"/>
    <n v="2224"/>
    <s v="Summer 2022"/>
    <x v="6"/>
    <s v="EOT"/>
    <s v="NODG"/>
    <x v="8"/>
    <x v="0"/>
    <s v="NRES"/>
    <x v="0"/>
    <n v="64"/>
  </r>
  <r>
    <x v="2"/>
    <n v="2157"/>
    <s v="Fall 2015"/>
    <x v="4"/>
    <s v="EOT"/>
    <s v="ENGR"/>
    <x v="6"/>
    <x v="1"/>
    <s v="NRES"/>
    <x v="0"/>
    <n v="1696.5"/>
  </r>
  <r>
    <x v="2"/>
    <n v="2157"/>
    <s v="Fall 2015"/>
    <x v="4"/>
    <s v="EOT"/>
    <s v="CLAS"/>
    <x v="5"/>
    <x v="0"/>
    <s v="RES"/>
    <x v="1"/>
    <n v="61626"/>
  </r>
  <r>
    <x v="2"/>
    <n v="2194"/>
    <s v="Summer 2019"/>
    <x v="5"/>
    <s v="EOT"/>
    <s v="EDUC"/>
    <x v="3"/>
    <x v="1"/>
    <s v="RES"/>
    <x v="1"/>
    <n v="3783"/>
  </r>
  <r>
    <x v="2"/>
    <n v="2207"/>
    <s v="Fall 2020"/>
    <x v="8"/>
    <s v="EOT"/>
    <s v="BUSN"/>
    <x v="0"/>
    <x v="1"/>
    <s v="RES"/>
    <x v="1"/>
    <n v="6462"/>
  </r>
  <r>
    <x v="2"/>
    <n v="2224"/>
    <s v="Summer 2022"/>
    <x v="6"/>
    <s v="EOT"/>
    <s v="NODG"/>
    <x v="8"/>
    <x v="1"/>
    <s v="NRES"/>
    <x v="0"/>
    <n v="61"/>
  </r>
  <r>
    <x v="2"/>
    <n v="2227"/>
    <s v="Fall 2022"/>
    <x v="6"/>
    <s v="EOT"/>
    <s v="NODG"/>
    <x v="8"/>
    <x v="1"/>
    <s v="NRES"/>
    <x v="0"/>
    <n v="103"/>
  </r>
  <r>
    <x v="2"/>
    <n v="2231"/>
    <s v="Spring 2023"/>
    <x v="6"/>
    <s v="EOT"/>
    <s v="CLAS"/>
    <x v="5"/>
    <x v="0"/>
    <s v="NRES"/>
    <x v="0"/>
    <n v="5978"/>
  </r>
  <r>
    <x v="2"/>
    <n v="2181"/>
    <s v="Spring 2018"/>
    <x v="3"/>
    <s v="EOT"/>
    <s v="ARTM"/>
    <x v="2"/>
    <x v="1"/>
    <s v="RES"/>
    <x v="1"/>
    <n v="116"/>
  </r>
  <r>
    <x v="2"/>
    <n v="2194"/>
    <s v="Summer 2019"/>
    <x v="5"/>
    <s v="EOT"/>
    <s v="BUSN"/>
    <x v="0"/>
    <x v="0"/>
    <s v="RES"/>
    <x v="1"/>
    <n v="3568"/>
  </r>
  <r>
    <x v="2"/>
    <n v="2191"/>
    <s v="Spring 2019"/>
    <x v="2"/>
    <s v="EOT"/>
    <s v="NODG"/>
    <x v="8"/>
    <x v="1"/>
    <s v="NRES"/>
    <x v="0"/>
    <n v="161"/>
  </r>
  <r>
    <x v="2"/>
    <n v="2197"/>
    <s v="Fall 2019"/>
    <x v="5"/>
    <s v="EOT"/>
    <s v="EDUC"/>
    <x v="3"/>
    <x v="1"/>
    <s v="NRES"/>
    <x v="0"/>
    <n v="431.5"/>
  </r>
  <r>
    <x v="2"/>
    <n v="2244"/>
    <s v="Summer 2024"/>
    <x v="7"/>
    <s v="EOT"/>
    <s v="ARPL"/>
    <x v="4"/>
    <x v="0"/>
    <s v="RES"/>
    <x v="1"/>
    <n v="671"/>
  </r>
  <r>
    <x v="2"/>
    <n v="2181"/>
    <s v="Spring 2018"/>
    <x v="3"/>
    <s v="EOT"/>
    <s v="ENGR"/>
    <x v="6"/>
    <x v="1"/>
    <s v="NRES"/>
    <x v="0"/>
    <n v="1101"/>
  </r>
  <r>
    <x v="2"/>
    <n v="2201"/>
    <s v="Spring 2020"/>
    <x v="5"/>
    <s v="EOT"/>
    <s v="PAFF"/>
    <x v="1"/>
    <x v="1"/>
    <s v="RES"/>
    <x v="1"/>
    <n v="1596"/>
  </r>
  <r>
    <x v="2"/>
    <n v="2214"/>
    <s v="Summer 2021"/>
    <x v="9"/>
    <s v="EOT"/>
    <s v="NODG"/>
    <x v="8"/>
    <x v="1"/>
    <s v="NRES"/>
    <x v="0"/>
    <n v="65"/>
  </r>
  <r>
    <x v="2"/>
    <n v="2197"/>
    <s v="Fall 2019"/>
    <x v="5"/>
    <s v="EOT"/>
    <s v="ARTM"/>
    <x v="2"/>
    <x v="0"/>
    <s v="NRES"/>
    <x v="0"/>
    <n v="3048"/>
  </r>
  <r>
    <x v="2"/>
    <n v="2164"/>
    <s v="Summer 2016"/>
    <x v="1"/>
    <s v="EOT"/>
    <s v="PAFF"/>
    <x v="1"/>
    <x v="1"/>
    <s v="RES"/>
    <x v="1"/>
    <n v="524"/>
  </r>
  <r>
    <x v="2"/>
    <n v="2181"/>
    <s v="Spring 2018"/>
    <x v="3"/>
    <s v="EOT"/>
    <s v="ARPL"/>
    <x v="4"/>
    <x v="1"/>
    <s v="RES"/>
    <x v="1"/>
    <n v="3371"/>
  </r>
  <r>
    <x v="2"/>
    <n v="2161"/>
    <s v="Spring 2016"/>
    <x v="4"/>
    <s v="EOT"/>
    <s v="CLAS"/>
    <x v="5"/>
    <x v="0"/>
    <s v="NRES"/>
    <x v="0"/>
    <n v="8793"/>
  </r>
  <r>
    <x v="2"/>
    <n v="2167"/>
    <s v="Fall 2016"/>
    <x v="1"/>
    <s v="EOT"/>
    <s v="BUSN"/>
    <x v="0"/>
    <x v="1"/>
    <s v="NRES"/>
    <x v="0"/>
    <n v="1502"/>
  </r>
  <r>
    <x v="2"/>
    <n v="2197"/>
    <s v="Fall 2019"/>
    <x v="5"/>
    <s v="EOT"/>
    <s v="BUSN"/>
    <x v="0"/>
    <x v="1"/>
    <s v="RES"/>
    <x v="1"/>
    <n v="4282"/>
  </r>
  <r>
    <x v="2"/>
    <n v="2247"/>
    <s v="Fall 2024"/>
    <x v="7"/>
    <s v="EOT"/>
    <s v="ARPL"/>
    <x v="4"/>
    <x v="1"/>
    <s v="RES"/>
    <x v="1"/>
    <n v="3140"/>
  </r>
  <r>
    <x v="2"/>
    <n v="2247"/>
    <s v="Fall 2024"/>
    <x v="7"/>
    <s v="EOT"/>
    <s v="EDUC"/>
    <x v="3"/>
    <x v="1"/>
    <s v="NRES"/>
    <x v="0"/>
    <n v="833"/>
  </r>
  <r>
    <x v="2"/>
    <n v="2184"/>
    <s v="Summer 2018"/>
    <x v="2"/>
    <s v="EOT"/>
    <s v="CLAS"/>
    <x v="5"/>
    <x v="0"/>
    <s v="RES"/>
    <x v="1"/>
    <n v="10558"/>
  </r>
  <r>
    <x v="2"/>
    <n v="2177"/>
    <s v="Fall 2017"/>
    <x v="3"/>
    <s v="EOT"/>
    <s v="NODG"/>
    <x v="8"/>
    <x v="1"/>
    <s v="RES"/>
    <x v="1"/>
    <n v="1487"/>
  </r>
  <r>
    <x v="2"/>
    <n v="2217"/>
    <s v="Fall 2021"/>
    <x v="9"/>
    <s v="EOT"/>
    <s v="ENGR"/>
    <x v="6"/>
    <x v="0"/>
    <s v="RES"/>
    <x v="1"/>
    <n v="14309"/>
  </r>
  <r>
    <x v="2"/>
    <n v="2171"/>
    <s v="Spring 2017"/>
    <x v="1"/>
    <s v="EOT"/>
    <s v="ENGR"/>
    <x v="6"/>
    <x v="1"/>
    <s v="RES"/>
    <x v="1"/>
    <n v="1216.5"/>
  </r>
  <r>
    <x v="2"/>
    <n v="2191"/>
    <s v="Spring 2019"/>
    <x v="2"/>
    <s v="EOT"/>
    <s v="ARPL"/>
    <x v="4"/>
    <x v="0"/>
    <s v="RES"/>
    <x v="1"/>
    <n v="4002"/>
  </r>
  <r>
    <x v="2"/>
    <n v="2211"/>
    <s v="Spring 2021"/>
    <x v="8"/>
    <s v="EOT"/>
    <s v="NODG"/>
    <x v="8"/>
    <x v="1"/>
    <s v="RES"/>
    <x v="1"/>
    <n v="1344.5"/>
  </r>
  <r>
    <x v="2"/>
    <n v="2197"/>
    <s v="Fall 2019"/>
    <x v="5"/>
    <s v="EOT"/>
    <s v="ENGR"/>
    <x v="6"/>
    <x v="0"/>
    <s v="RES"/>
    <x v="1"/>
    <n v="12781"/>
  </r>
  <r>
    <x v="2"/>
    <n v="2224"/>
    <s v="Summer 2022"/>
    <x v="6"/>
    <s v="EOT"/>
    <s v="BUSN"/>
    <x v="0"/>
    <x v="1"/>
    <s v="RES"/>
    <x v="1"/>
    <n v="2594"/>
  </r>
  <r>
    <x v="2"/>
    <n v="2217"/>
    <s v="Fall 2021"/>
    <x v="9"/>
    <s v="EOT"/>
    <s v="ARTM"/>
    <x v="2"/>
    <x v="0"/>
    <s v="RES"/>
    <x v="1"/>
    <n v="12079"/>
  </r>
  <r>
    <x v="2"/>
    <n v="2177"/>
    <s v="Fall 2017"/>
    <x v="3"/>
    <s v="EOT"/>
    <s v="PAFF"/>
    <x v="1"/>
    <x v="0"/>
    <s v="RES"/>
    <x v="1"/>
    <n v="3566"/>
  </r>
  <r>
    <x v="2"/>
    <n v="2157"/>
    <s v="Fall 2015"/>
    <x v="4"/>
    <s v="EOT"/>
    <s v="BUSN"/>
    <x v="0"/>
    <x v="0"/>
    <s v="NRES"/>
    <x v="0"/>
    <n v="2752"/>
  </r>
  <r>
    <x v="2"/>
    <n v="2181"/>
    <s v="Spring 2018"/>
    <x v="3"/>
    <s v="EOT"/>
    <s v="ARTM"/>
    <x v="2"/>
    <x v="0"/>
    <s v="RES"/>
    <x v="1"/>
    <n v="11415"/>
  </r>
  <r>
    <x v="2"/>
    <n v="2161"/>
    <s v="Spring 2016"/>
    <x v="4"/>
    <s v="EOT"/>
    <s v="ENGR"/>
    <x v="6"/>
    <x v="0"/>
    <s v="NRES"/>
    <x v="0"/>
    <n v="871"/>
  </r>
  <r>
    <x v="2"/>
    <n v="2204"/>
    <s v="Summer 2020"/>
    <x v="8"/>
    <s v="EOT"/>
    <s v="ENGR"/>
    <x v="6"/>
    <x v="0"/>
    <s v="NRES"/>
    <x v="0"/>
    <n v="875"/>
  </r>
  <r>
    <x v="2"/>
    <n v="2231"/>
    <s v="Spring 2023"/>
    <x v="6"/>
    <s v="EOT"/>
    <s v="ARTM"/>
    <x v="2"/>
    <x v="1"/>
    <s v="RES"/>
    <x v="1"/>
    <n v="158"/>
  </r>
  <r>
    <x v="2"/>
    <n v="2214"/>
    <s v="Summer 2021"/>
    <x v="9"/>
    <s v="EOT"/>
    <s v="ENGR"/>
    <x v="6"/>
    <x v="0"/>
    <s v="NRES"/>
    <x v="0"/>
    <n v="1005"/>
  </r>
  <r>
    <x v="2"/>
    <n v="2224"/>
    <s v="Summer 2022"/>
    <x v="6"/>
    <s v="EOT"/>
    <s v="ARTM"/>
    <x v="2"/>
    <x v="0"/>
    <s v="NRES"/>
    <x v="0"/>
    <n v="193"/>
  </r>
  <r>
    <x v="2"/>
    <n v="2161"/>
    <s v="Spring 2016"/>
    <x v="4"/>
    <s v="EOT"/>
    <s v="ARTM"/>
    <x v="2"/>
    <x v="0"/>
    <s v="NRES"/>
    <x v="0"/>
    <n v="1856"/>
  </r>
  <r>
    <x v="2"/>
    <n v="2164"/>
    <s v="Summer 2016"/>
    <x v="1"/>
    <s v="EOT"/>
    <s v="NODG"/>
    <x v="8"/>
    <x v="1"/>
    <s v="NRES"/>
    <x v="0"/>
    <n v="63"/>
  </r>
  <r>
    <x v="2"/>
    <n v="2201"/>
    <s v="Spring 2020"/>
    <x v="5"/>
    <s v="EOT"/>
    <s v="ARTM"/>
    <x v="2"/>
    <x v="0"/>
    <s v="RES"/>
    <x v="1"/>
    <n v="12477"/>
  </r>
  <r>
    <x v="2"/>
    <n v="2211"/>
    <s v="Spring 2021"/>
    <x v="8"/>
    <s v="EOT"/>
    <s v="ENGR"/>
    <x v="6"/>
    <x v="0"/>
    <s v="NRES"/>
    <x v="0"/>
    <n v="2793"/>
  </r>
  <r>
    <x v="2"/>
    <n v="2207"/>
    <s v="Fall 2020"/>
    <x v="8"/>
    <s v="EOT"/>
    <s v="NODG"/>
    <x v="8"/>
    <x v="1"/>
    <s v="NRES"/>
    <x v="0"/>
    <n v="152"/>
  </r>
  <r>
    <x v="2"/>
    <n v="2201"/>
    <s v="Spring 2020"/>
    <x v="5"/>
    <s v="EOT"/>
    <s v="ARPL"/>
    <x v="4"/>
    <x v="1"/>
    <s v="RES"/>
    <x v="1"/>
    <n v="3841"/>
  </r>
  <r>
    <x v="2"/>
    <n v="2231"/>
    <s v="Spring 2023"/>
    <x v="6"/>
    <s v="EOT"/>
    <s v="ARPL"/>
    <x v="4"/>
    <x v="1"/>
    <s v="RES"/>
    <x v="1"/>
    <n v="2634"/>
  </r>
  <r>
    <x v="2"/>
    <n v="2211"/>
    <s v="Spring 2021"/>
    <x v="8"/>
    <s v="EOT"/>
    <s v="EDUC"/>
    <x v="3"/>
    <x v="0"/>
    <s v="NRES"/>
    <x v="0"/>
    <n v="246"/>
  </r>
  <r>
    <x v="2"/>
    <n v="2177"/>
    <s v="Fall 2017"/>
    <x v="3"/>
    <s v="EOT"/>
    <s v="ENGR"/>
    <x v="6"/>
    <x v="0"/>
    <s v="RES"/>
    <x v="1"/>
    <n v="9925"/>
  </r>
  <r>
    <x v="2"/>
    <n v="2164"/>
    <s v="Summer 2016"/>
    <x v="1"/>
    <s v="EOT"/>
    <s v="PAFF"/>
    <x v="1"/>
    <x v="0"/>
    <s v="RES"/>
    <x v="1"/>
    <n v="521"/>
  </r>
  <r>
    <x v="2"/>
    <n v="2197"/>
    <s v="Fall 2019"/>
    <x v="5"/>
    <s v="EOT"/>
    <s v="EDUC"/>
    <x v="3"/>
    <x v="1"/>
    <s v="RES"/>
    <x v="1"/>
    <n v="5940.5"/>
  </r>
  <r>
    <x v="2"/>
    <n v="2197"/>
    <s v="Fall 2019"/>
    <x v="5"/>
    <s v="EOT"/>
    <s v="PAFF"/>
    <x v="1"/>
    <x v="1"/>
    <s v="RES"/>
    <x v="1"/>
    <n v="1533"/>
  </r>
  <r>
    <x v="2"/>
    <n v="2224"/>
    <s v="Summer 2022"/>
    <x v="6"/>
    <s v="EOT"/>
    <s v="EDUC"/>
    <x v="3"/>
    <x v="1"/>
    <s v="RES"/>
    <x v="1"/>
    <n v="3174"/>
  </r>
  <r>
    <x v="2"/>
    <n v="2187"/>
    <s v="Fall 2018"/>
    <x v="2"/>
    <s v="EOT"/>
    <s v="BUSN"/>
    <x v="0"/>
    <x v="1"/>
    <s v="RES"/>
    <x v="1"/>
    <n v="4220"/>
  </r>
  <r>
    <x v="2"/>
    <n v="2171"/>
    <s v="Spring 2017"/>
    <x v="1"/>
    <s v="EOT"/>
    <s v="ARPL"/>
    <x v="4"/>
    <x v="1"/>
    <s v="RES"/>
    <x v="1"/>
    <n v="3321"/>
  </r>
  <r>
    <x v="2"/>
    <n v="2171"/>
    <s v="Spring 2017"/>
    <x v="1"/>
    <s v="EOT"/>
    <s v="NODG"/>
    <x v="8"/>
    <x v="1"/>
    <s v="RES"/>
    <x v="1"/>
    <n v="1503"/>
  </r>
  <r>
    <x v="2"/>
    <n v="2167"/>
    <s v="Fall 2016"/>
    <x v="1"/>
    <s v="EOT"/>
    <s v="BUSN"/>
    <x v="0"/>
    <x v="0"/>
    <s v="NRES"/>
    <x v="0"/>
    <n v="2470"/>
  </r>
  <r>
    <x v="2"/>
    <n v="2201"/>
    <s v="Spring 2020"/>
    <x v="5"/>
    <s v="EOT"/>
    <s v="PAFF"/>
    <x v="1"/>
    <x v="0"/>
    <s v="RES"/>
    <x v="1"/>
    <n v="3850"/>
  </r>
  <r>
    <x v="2"/>
    <n v="2247"/>
    <s v="Fall 2024"/>
    <x v="7"/>
    <s v="EOT"/>
    <s v="CLAS"/>
    <x v="5"/>
    <x v="1"/>
    <s v="NRES"/>
    <x v="0"/>
    <n v="476"/>
  </r>
  <r>
    <x v="2"/>
    <n v="2211"/>
    <s v="Spring 2021"/>
    <x v="8"/>
    <s v="EOT"/>
    <s v="BUSN"/>
    <x v="0"/>
    <x v="0"/>
    <s v="NRES"/>
    <x v="0"/>
    <n v="2331"/>
  </r>
  <r>
    <x v="2"/>
    <n v="2217"/>
    <s v="Fall 2021"/>
    <x v="9"/>
    <s v="EOT"/>
    <s v="BUSN"/>
    <x v="0"/>
    <x v="0"/>
    <s v="RES"/>
    <x v="1"/>
    <n v="19096"/>
  </r>
  <r>
    <x v="2"/>
    <n v="2167"/>
    <s v="Fall 2016"/>
    <x v="1"/>
    <s v="EOT"/>
    <s v="PAFF"/>
    <x v="1"/>
    <x v="0"/>
    <s v="NRES"/>
    <x v="0"/>
    <n v="468"/>
  </r>
  <r>
    <x v="2"/>
    <n v="2157"/>
    <s v="Fall 2015"/>
    <x v="4"/>
    <s v="EOT"/>
    <s v="NODG"/>
    <x v="8"/>
    <x v="1"/>
    <s v="RES"/>
    <x v="1"/>
    <n v="1308"/>
  </r>
  <r>
    <x v="2"/>
    <n v="2191"/>
    <s v="Spring 2019"/>
    <x v="2"/>
    <s v="EOT"/>
    <s v="ARPL"/>
    <x v="4"/>
    <x v="1"/>
    <s v="NRES"/>
    <x v="0"/>
    <n v="685"/>
  </r>
  <r>
    <x v="2"/>
    <n v="2201"/>
    <s v="Spring 2020"/>
    <x v="5"/>
    <s v="EOT"/>
    <s v="ARTM"/>
    <x v="2"/>
    <x v="1"/>
    <s v="RES"/>
    <x v="1"/>
    <n v="64"/>
  </r>
  <r>
    <x v="2"/>
    <n v="2161"/>
    <s v="Spring 2016"/>
    <x v="4"/>
    <s v="EOT"/>
    <s v="EDUC"/>
    <x v="3"/>
    <x v="0"/>
    <s v="RES"/>
    <x v="1"/>
    <n v="1977"/>
  </r>
  <r>
    <x v="2"/>
    <n v="2207"/>
    <s v="Fall 2020"/>
    <x v="8"/>
    <s v="EOT"/>
    <s v="ARPL"/>
    <x v="4"/>
    <x v="0"/>
    <s v="NRES"/>
    <x v="0"/>
    <n v="970"/>
  </r>
  <r>
    <x v="2"/>
    <n v="2211"/>
    <s v="Spring 2021"/>
    <x v="8"/>
    <s v="EOT"/>
    <s v="CLAS"/>
    <x v="5"/>
    <x v="1"/>
    <s v="NRES"/>
    <x v="0"/>
    <n v="420"/>
  </r>
  <r>
    <x v="2"/>
    <n v="2204"/>
    <s v="Summer 2020"/>
    <x v="8"/>
    <s v="EOT"/>
    <s v="BUSN"/>
    <x v="0"/>
    <x v="1"/>
    <s v="NRES"/>
    <x v="0"/>
    <n v="358"/>
  </r>
  <r>
    <x v="2"/>
    <n v="2194"/>
    <s v="Summer 2019"/>
    <x v="5"/>
    <s v="EOT"/>
    <s v="NODG"/>
    <x v="8"/>
    <x v="1"/>
    <s v="RES"/>
    <x v="1"/>
    <n v="597"/>
  </r>
  <r>
    <x v="2"/>
    <n v="2184"/>
    <s v="Summer 2018"/>
    <x v="2"/>
    <s v="EOT"/>
    <s v="ARPL"/>
    <x v="4"/>
    <x v="1"/>
    <s v="RES"/>
    <x v="1"/>
    <n v="327"/>
  </r>
  <r>
    <x v="2"/>
    <n v="2164"/>
    <s v="Summer 2016"/>
    <x v="1"/>
    <s v="EOT"/>
    <s v="ENGR"/>
    <x v="6"/>
    <x v="1"/>
    <s v="NRES"/>
    <x v="0"/>
    <n v="81"/>
  </r>
  <r>
    <x v="2"/>
    <n v="2247"/>
    <s v="Fall 2024"/>
    <x v="7"/>
    <s v="EOT"/>
    <s v="ARTM"/>
    <x v="2"/>
    <x v="0"/>
    <s v="NRES"/>
    <x v="0"/>
    <n v="2984"/>
  </r>
  <r>
    <x v="2"/>
    <n v="2194"/>
    <s v="Summer 2019"/>
    <x v="5"/>
    <s v="EOT"/>
    <s v="ARPL"/>
    <x v="4"/>
    <x v="1"/>
    <s v="RES"/>
    <x v="1"/>
    <n v="303"/>
  </r>
  <r>
    <x v="2"/>
    <n v="2247"/>
    <s v="Fall 2024"/>
    <x v="7"/>
    <s v="EOT"/>
    <s v="CLAS"/>
    <x v="5"/>
    <x v="0"/>
    <s v="RES"/>
    <x v="1"/>
    <n v="39822"/>
  </r>
  <r>
    <x v="2"/>
    <n v="2164"/>
    <s v="Summer 2016"/>
    <x v="1"/>
    <s v="EOT"/>
    <s v="ENGR"/>
    <x v="6"/>
    <x v="0"/>
    <s v="RES"/>
    <x v="1"/>
    <n v="1129"/>
  </r>
  <r>
    <x v="2"/>
    <n v="2164"/>
    <s v="Summer 2016"/>
    <x v="1"/>
    <s v="EOT"/>
    <s v="BUSN"/>
    <x v="0"/>
    <x v="0"/>
    <s v="RES"/>
    <x v="1"/>
    <n v="3207"/>
  </r>
  <r>
    <x v="2"/>
    <n v="2241"/>
    <s v="Spring 2024"/>
    <x v="0"/>
    <s v="EOT"/>
    <s v="CLAS"/>
    <x v="5"/>
    <x v="1"/>
    <s v="NRES"/>
    <x v="0"/>
    <n v="432"/>
  </r>
  <r>
    <x v="2"/>
    <n v="2241"/>
    <s v="Spring 2024"/>
    <x v="0"/>
    <s v="EOT"/>
    <s v="PAFF"/>
    <x v="1"/>
    <x v="1"/>
    <s v="RES"/>
    <x v="1"/>
    <n v="1366"/>
  </r>
  <r>
    <x v="2"/>
    <n v="2241"/>
    <s v="Spring 2024"/>
    <x v="0"/>
    <s v="EOT"/>
    <s v="EDUC"/>
    <x v="3"/>
    <x v="0"/>
    <s v="RES"/>
    <x v="1"/>
    <n v="2675"/>
  </r>
  <r>
    <x v="2"/>
    <n v="2241"/>
    <s v="Spring 2024"/>
    <x v="0"/>
    <s v="EOT"/>
    <s v="ARPL"/>
    <x v="4"/>
    <x v="0"/>
    <s v="RES"/>
    <x v="1"/>
    <n v="4538"/>
  </r>
  <r>
    <x v="2"/>
    <n v="2157"/>
    <s v="Fall 2015"/>
    <x v="4"/>
    <s v="EOT"/>
    <s v="EDUC"/>
    <x v="3"/>
    <x v="0"/>
    <s v="NRES"/>
    <x v="0"/>
    <n v="198"/>
  </r>
  <r>
    <x v="2"/>
    <n v="2227"/>
    <s v="Fall 2022"/>
    <x v="6"/>
    <s v="EOT"/>
    <s v="NODG"/>
    <x v="8"/>
    <x v="0"/>
    <s v="NRES"/>
    <x v="0"/>
    <n v="87"/>
  </r>
  <r>
    <x v="2"/>
    <n v="2221"/>
    <s v="Spring 2022"/>
    <x v="9"/>
    <s v="EOT"/>
    <s v="ENGR"/>
    <x v="6"/>
    <x v="0"/>
    <s v="RES"/>
    <x v="1"/>
    <n v="13570"/>
  </r>
  <r>
    <x v="2"/>
    <n v="2217"/>
    <s v="Fall 2021"/>
    <x v="9"/>
    <s v="EOT"/>
    <s v="PAFF"/>
    <x v="1"/>
    <x v="1"/>
    <s v="RES"/>
    <x v="1"/>
    <n v="1969"/>
  </r>
  <r>
    <x v="2"/>
    <n v="2237"/>
    <s v="Fall 2023"/>
    <x v="0"/>
    <s v="EOT"/>
    <s v="ARPL"/>
    <x v="4"/>
    <x v="1"/>
    <s v="RES"/>
    <x v="1"/>
    <n v="2763"/>
  </r>
  <r>
    <x v="2"/>
    <n v="2224"/>
    <s v="Summer 2022"/>
    <x v="6"/>
    <s v="EOT"/>
    <s v="CLAS"/>
    <x v="5"/>
    <x v="1"/>
    <s v="NRES"/>
    <x v="0"/>
    <n v="57"/>
  </r>
  <r>
    <x v="2"/>
    <n v="2197"/>
    <s v="Fall 2019"/>
    <x v="5"/>
    <s v="EOT"/>
    <s v="EDUC"/>
    <x v="3"/>
    <x v="0"/>
    <s v="NRES"/>
    <x v="0"/>
    <n v="362"/>
  </r>
  <r>
    <x v="2"/>
    <n v="2197"/>
    <s v="Fall 2019"/>
    <x v="5"/>
    <s v="EOT"/>
    <s v="ENGR"/>
    <x v="6"/>
    <x v="0"/>
    <s v="NRES"/>
    <x v="0"/>
    <n v="2208"/>
  </r>
  <r>
    <x v="2"/>
    <n v="2171"/>
    <s v="Spring 2017"/>
    <x v="1"/>
    <s v="EOT"/>
    <s v="ARTM"/>
    <x v="2"/>
    <x v="1"/>
    <s v="RES"/>
    <x v="1"/>
    <n v="126"/>
  </r>
  <r>
    <x v="2"/>
    <n v="2157"/>
    <s v="Fall 2015"/>
    <x v="4"/>
    <s v="EOT"/>
    <s v="ENGR"/>
    <x v="6"/>
    <x v="0"/>
    <s v="RES"/>
    <x v="1"/>
    <n v="7787"/>
  </r>
  <r>
    <x v="2"/>
    <n v="2214"/>
    <s v="Summer 2021"/>
    <x v="9"/>
    <s v="EOT"/>
    <s v="EDUC"/>
    <x v="3"/>
    <x v="0"/>
    <s v="NRES"/>
    <x v="0"/>
    <n v="56"/>
  </r>
  <r>
    <x v="2"/>
    <n v="2157"/>
    <s v="Fall 2015"/>
    <x v="4"/>
    <s v="EOT"/>
    <s v="ARPL"/>
    <x v="4"/>
    <x v="0"/>
    <s v="NRES"/>
    <x v="0"/>
    <n v="640"/>
  </r>
  <r>
    <x v="2"/>
    <n v="2244"/>
    <s v="Summer 2024"/>
    <x v="7"/>
    <s v="EOT"/>
    <s v="BUSN"/>
    <x v="0"/>
    <x v="0"/>
    <s v="NRES"/>
    <x v="0"/>
    <n v="623"/>
  </r>
  <r>
    <x v="2"/>
    <n v="2247"/>
    <s v="Fall 2024"/>
    <x v="7"/>
    <s v="EOT"/>
    <s v="BUSN"/>
    <x v="0"/>
    <x v="0"/>
    <s v="NRES"/>
    <x v="0"/>
    <n v="3334"/>
  </r>
  <r>
    <x v="2"/>
    <n v="2204"/>
    <s v="Summer 2020"/>
    <x v="8"/>
    <s v="EOT"/>
    <s v="ARPL"/>
    <x v="4"/>
    <x v="0"/>
    <s v="RES"/>
    <x v="1"/>
    <n v="591"/>
  </r>
  <r>
    <x v="2"/>
    <n v="2161"/>
    <s v="Spring 2016"/>
    <x v="4"/>
    <s v="EOT"/>
    <s v="ARPL"/>
    <x v="4"/>
    <x v="0"/>
    <s v="RES"/>
    <x v="1"/>
    <n v="2523"/>
  </r>
  <r>
    <x v="2"/>
    <n v="2201"/>
    <s v="Spring 2020"/>
    <x v="5"/>
    <s v="EOT"/>
    <s v="NODG"/>
    <x v="8"/>
    <x v="0"/>
    <s v="RES"/>
    <x v="1"/>
    <n v="840"/>
  </r>
  <r>
    <x v="2"/>
    <n v="2204"/>
    <s v="Summer 2020"/>
    <x v="8"/>
    <s v="EOT"/>
    <s v="ENGR"/>
    <x v="6"/>
    <x v="1"/>
    <s v="NRES"/>
    <x v="0"/>
    <n v="105"/>
  </r>
  <r>
    <x v="2"/>
    <n v="2234"/>
    <s v="Summer 2023"/>
    <x v="0"/>
    <s v="EOT"/>
    <s v="ENGR"/>
    <x v="6"/>
    <x v="1"/>
    <s v="RES"/>
    <x v="1"/>
    <n v="152"/>
  </r>
  <r>
    <x v="2"/>
    <n v="2154"/>
    <s v="Summer 2015"/>
    <x v="4"/>
    <s v="EOT"/>
    <s v="BUSN"/>
    <x v="0"/>
    <x v="1"/>
    <s v="RES"/>
    <x v="1"/>
    <n v="1681"/>
  </r>
  <r>
    <x v="2"/>
    <n v="2164"/>
    <s v="Summer 2016"/>
    <x v="1"/>
    <s v="EOT"/>
    <s v="PAFF"/>
    <x v="1"/>
    <x v="1"/>
    <s v="NRES"/>
    <x v="0"/>
    <n v="153"/>
  </r>
  <r>
    <x v="2"/>
    <n v="2214"/>
    <s v="Summer 2021"/>
    <x v="9"/>
    <s v="EOT"/>
    <s v="ARTM"/>
    <x v="2"/>
    <x v="1"/>
    <s v="RES"/>
    <x v="1"/>
    <n v="29"/>
  </r>
  <r>
    <x v="2"/>
    <n v="2207"/>
    <s v="Fall 2020"/>
    <x v="8"/>
    <s v="EOT"/>
    <s v="ARPL"/>
    <x v="4"/>
    <x v="1"/>
    <s v="NRES"/>
    <x v="0"/>
    <n v="754"/>
  </r>
  <r>
    <x v="2"/>
    <n v="2237"/>
    <s v="Fall 2023"/>
    <x v="0"/>
    <s v="EOT"/>
    <s v="EDUC"/>
    <x v="3"/>
    <x v="1"/>
    <s v="RES"/>
    <x v="1"/>
    <n v="5032"/>
  </r>
  <r>
    <x v="2"/>
    <n v="2184"/>
    <s v="Summer 2018"/>
    <x v="2"/>
    <s v="EOT"/>
    <s v="ENGR"/>
    <x v="6"/>
    <x v="1"/>
    <s v="RES"/>
    <x v="1"/>
    <n v="138"/>
  </r>
  <r>
    <x v="2"/>
    <n v="2174"/>
    <s v="Summer 2017"/>
    <x v="3"/>
    <s v="EOT"/>
    <s v="NODG"/>
    <x v="8"/>
    <x v="1"/>
    <s v="RES"/>
    <x v="1"/>
    <n v="600"/>
  </r>
  <r>
    <x v="2"/>
    <n v="2194"/>
    <s v="Summer 2019"/>
    <x v="5"/>
    <s v="EOT"/>
    <s v="BUSN"/>
    <x v="0"/>
    <x v="0"/>
    <s v="NRES"/>
    <x v="0"/>
    <n v="568"/>
  </r>
  <r>
    <x v="2"/>
    <n v="2214"/>
    <s v="Summer 2021"/>
    <x v="9"/>
    <s v="EOT"/>
    <s v="EDUC"/>
    <x v="3"/>
    <x v="0"/>
    <s v="RES"/>
    <x v="1"/>
    <n v="639"/>
  </r>
  <r>
    <x v="2"/>
    <n v="2184"/>
    <s v="Summer 2018"/>
    <x v="2"/>
    <s v="EOT"/>
    <s v="PAFF"/>
    <x v="1"/>
    <x v="1"/>
    <s v="RES"/>
    <x v="1"/>
    <n v="563"/>
  </r>
  <r>
    <x v="2"/>
    <n v="2217"/>
    <s v="Fall 2021"/>
    <x v="9"/>
    <s v="EOT"/>
    <s v="PAFF"/>
    <x v="1"/>
    <x v="1"/>
    <s v="NRES"/>
    <x v="0"/>
    <n v="518"/>
  </r>
  <r>
    <x v="2"/>
    <n v="2204"/>
    <s v="Summer 2020"/>
    <x v="8"/>
    <s v="EOT"/>
    <s v="ARTM"/>
    <x v="2"/>
    <x v="0"/>
    <s v="RES"/>
    <x v="1"/>
    <n v="1276"/>
  </r>
  <r>
    <x v="2"/>
    <n v="2194"/>
    <s v="Summer 2019"/>
    <x v="5"/>
    <s v="EOT"/>
    <s v="CLAS"/>
    <x v="5"/>
    <x v="1"/>
    <s v="NRES"/>
    <x v="0"/>
    <n v="61"/>
  </r>
  <r>
    <x v="2"/>
    <n v="2234"/>
    <s v="Summer 2023"/>
    <x v="0"/>
    <s v="EOT"/>
    <s v="PAFF"/>
    <x v="1"/>
    <x v="1"/>
    <s v="RES"/>
    <x v="1"/>
    <n v="571"/>
  </r>
  <r>
    <x v="2"/>
    <n v="2244"/>
    <s v="Summer 2024"/>
    <x v="7"/>
    <s v="EOT"/>
    <s v="CLAS"/>
    <x v="5"/>
    <x v="0"/>
    <s v="NRES"/>
    <x v="0"/>
    <n v="1338"/>
  </r>
  <r>
    <x v="2"/>
    <n v="2204"/>
    <s v="Summer 2020"/>
    <x v="8"/>
    <s v="EOT"/>
    <s v="ARTM"/>
    <x v="2"/>
    <x v="1"/>
    <s v="NRES"/>
    <x v="0"/>
    <n v="20"/>
  </r>
  <r>
    <x v="2"/>
    <n v="2227"/>
    <s v="Fall 2022"/>
    <x v="6"/>
    <s v="EOT"/>
    <s v="BUSN"/>
    <x v="0"/>
    <x v="1"/>
    <s v="NRES"/>
    <x v="0"/>
    <n v="3051"/>
  </r>
  <r>
    <x v="2"/>
    <n v="2177"/>
    <s v="Fall 2017"/>
    <x v="3"/>
    <s v="EOT"/>
    <s v="ARPL"/>
    <x v="4"/>
    <x v="0"/>
    <s v="RES"/>
    <x v="1"/>
    <n v="3715"/>
  </r>
  <r>
    <x v="2"/>
    <n v="2184"/>
    <s v="Summer 2018"/>
    <x v="2"/>
    <s v="EOT"/>
    <s v="ENGR"/>
    <x v="6"/>
    <x v="1"/>
    <s v="NRES"/>
    <x v="0"/>
    <n v="64"/>
  </r>
  <r>
    <x v="2"/>
    <n v="2207"/>
    <s v="Fall 2020"/>
    <x v="8"/>
    <s v="EOT"/>
    <s v="ENGR"/>
    <x v="6"/>
    <x v="0"/>
    <s v="RES"/>
    <x v="1"/>
    <n v="14178"/>
  </r>
  <r>
    <x v="2"/>
    <n v="2231"/>
    <s v="Spring 2023"/>
    <x v="6"/>
    <s v="EOT"/>
    <s v="PAFF"/>
    <x v="1"/>
    <x v="1"/>
    <s v="RES"/>
    <x v="1"/>
    <n v="1572"/>
  </r>
  <r>
    <x v="2"/>
    <n v="2181"/>
    <s v="Spring 2018"/>
    <x v="3"/>
    <s v="EOT"/>
    <s v="EDUC"/>
    <x v="3"/>
    <x v="0"/>
    <s v="NRES"/>
    <x v="0"/>
    <n v="298"/>
  </r>
  <r>
    <x v="2"/>
    <n v="2247"/>
    <s v="Fall 2024"/>
    <x v="7"/>
    <s v="EOT"/>
    <s v="PAFF"/>
    <x v="1"/>
    <x v="0"/>
    <s v="NRES"/>
    <x v="0"/>
    <n v="382"/>
  </r>
  <r>
    <x v="2"/>
    <n v="2174"/>
    <s v="Summer 2017"/>
    <x v="3"/>
    <s v="EOT"/>
    <s v="ARTM"/>
    <x v="2"/>
    <x v="0"/>
    <s v="NRES"/>
    <x v="0"/>
    <n v="193"/>
  </r>
  <r>
    <x v="2"/>
    <n v="2161"/>
    <s v="Spring 2016"/>
    <x v="4"/>
    <s v="EOT"/>
    <s v="ENGR"/>
    <x v="6"/>
    <x v="1"/>
    <s v="RES"/>
    <x v="1"/>
    <n v="1269"/>
  </r>
  <r>
    <x v="2"/>
    <n v="2184"/>
    <s v="Summer 2018"/>
    <x v="2"/>
    <s v="EOT"/>
    <s v="PAFF"/>
    <x v="1"/>
    <x v="0"/>
    <s v="RES"/>
    <x v="1"/>
    <n v="916"/>
  </r>
  <r>
    <x v="2"/>
    <n v="2174"/>
    <s v="Summer 2017"/>
    <x v="3"/>
    <s v="EOT"/>
    <s v="ARPL"/>
    <x v="4"/>
    <x v="1"/>
    <s v="RES"/>
    <x v="1"/>
    <n v="189"/>
  </r>
  <r>
    <x v="2"/>
    <n v="2224"/>
    <s v="Summer 2022"/>
    <x v="6"/>
    <s v="EOT"/>
    <s v="BUSN"/>
    <x v="0"/>
    <x v="1"/>
    <s v="NRES"/>
    <x v="0"/>
    <n v="688"/>
  </r>
  <r>
    <x v="2"/>
    <n v="2207"/>
    <s v="Fall 2020"/>
    <x v="8"/>
    <s v="EOT"/>
    <s v="ARTM"/>
    <x v="2"/>
    <x v="1"/>
    <s v="RES"/>
    <x v="1"/>
    <n v="123"/>
  </r>
  <r>
    <x v="2"/>
    <n v="2214"/>
    <s v="Summer 2021"/>
    <x v="9"/>
    <s v="EOT"/>
    <s v="ARTM"/>
    <x v="2"/>
    <x v="0"/>
    <s v="RES"/>
    <x v="1"/>
    <n v="1034"/>
  </r>
  <r>
    <x v="2"/>
    <n v="2184"/>
    <s v="Summer 2018"/>
    <x v="2"/>
    <s v="EOT"/>
    <s v="CLAS"/>
    <x v="5"/>
    <x v="0"/>
    <s v="NRES"/>
    <x v="0"/>
    <n v="1803"/>
  </r>
  <r>
    <x v="2"/>
    <n v="2197"/>
    <s v="Fall 2019"/>
    <x v="5"/>
    <s v="EOT"/>
    <s v="ARTM"/>
    <x v="2"/>
    <x v="1"/>
    <s v="RES"/>
    <x v="1"/>
    <n v="63"/>
  </r>
  <r>
    <x v="2"/>
    <n v="2237"/>
    <s v="Fall 2023"/>
    <x v="0"/>
    <s v="EOT"/>
    <s v="ARTM"/>
    <x v="2"/>
    <x v="1"/>
    <s v="RES"/>
    <x v="1"/>
    <n v="167"/>
  </r>
  <r>
    <x v="2"/>
    <n v="2227"/>
    <s v="Fall 2022"/>
    <x v="6"/>
    <s v="EOT"/>
    <s v="ARTM"/>
    <x v="2"/>
    <x v="1"/>
    <s v="NRES"/>
    <x v="0"/>
    <n v="95"/>
  </r>
  <r>
    <x v="2"/>
    <n v="2161"/>
    <s v="Spring 2016"/>
    <x v="4"/>
    <s v="EOT"/>
    <s v="CLAS"/>
    <x v="5"/>
    <x v="1"/>
    <s v="NRES"/>
    <x v="0"/>
    <n v="527.5"/>
  </r>
  <r>
    <x v="2"/>
    <n v="2184"/>
    <s v="Summer 2018"/>
    <x v="2"/>
    <s v="EOT"/>
    <s v="EDUC"/>
    <x v="3"/>
    <x v="0"/>
    <s v="NRES"/>
    <x v="0"/>
    <n v="57"/>
  </r>
  <r>
    <x v="2"/>
    <n v="2237"/>
    <s v="Fall 2023"/>
    <x v="0"/>
    <s v="EOT"/>
    <s v="ARTM"/>
    <x v="2"/>
    <x v="1"/>
    <s v="NRES"/>
    <x v="0"/>
    <n v="58"/>
  </r>
  <r>
    <x v="2"/>
    <n v="2154"/>
    <s v="Summer 2015"/>
    <x v="4"/>
    <s v="EOT"/>
    <s v="ARTM"/>
    <x v="2"/>
    <x v="1"/>
    <s v="NRES"/>
    <x v="0"/>
    <n v="19"/>
  </r>
  <r>
    <x v="2"/>
    <n v="2241"/>
    <s v="Spring 2024"/>
    <x v="0"/>
    <s v="EOT"/>
    <s v="CLAS"/>
    <x v="5"/>
    <x v="1"/>
    <s v="RES"/>
    <x v="1"/>
    <n v="2011"/>
  </r>
  <r>
    <x v="2"/>
    <n v="2207"/>
    <s v="Fall 2020"/>
    <x v="8"/>
    <s v="EOT"/>
    <s v="PAFF"/>
    <x v="1"/>
    <x v="0"/>
    <s v="NRES"/>
    <x v="0"/>
    <n v="462"/>
  </r>
  <r>
    <x v="2"/>
    <n v="2244"/>
    <s v="Summer 2024"/>
    <x v="7"/>
    <s v="EOT"/>
    <s v="ARPL"/>
    <x v="4"/>
    <x v="1"/>
    <s v="RES"/>
    <x v="1"/>
    <n v="339"/>
  </r>
  <r>
    <x v="2"/>
    <n v="2211"/>
    <s v="Spring 2021"/>
    <x v="8"/>
    <s v="EOT"/>
    <s v="NODG"/>
    <x v="8"/>
    <x v="0"/>
    <s v="NRES"/>
    <x v="0"/>
    <n v="80"/>
  </r>
  <r>
    <x v="2"/>
    <n v="2161"/>
    <s v="Spring 2016"/>
    <x v="4"/>
    <s v="EOT"/>
    <s v="EDUC"/>
    <x v="3"/>
    <x v="1"/>
    <s v="NRES"/>
    <x v="0"/>
    <n v="641"/>
  </r>
  <r>
    <x v="2"/>
    <n v="2154"/>
    <s v="Summer 2015"/>
    <x v="4"/>
    <s v="EOT"/>
    <s v="BUSN"/>
    <x v="0"/>
    <x v="0"/>
    <s v="RES"/>
    <x v="1"/>
    <n v="3155"/>
  </r>
  <r>
    <x v="2"/>
    <n v="2171"/>
    <s v="Spring 2017"/>
    <x v="1"/>
    <s v="EOT"/>
    <s v="PAFF"/>
    <x v="1"/>
    <x v="0"/>
    <s v="RES"/>
    <x v="1"/>
    <n v="3224"/>
  </r>
  <r>
    <x v="2"/>
    <n v="2221"/>
    <s v="Spring 2022"/>
    <x v="9"/>
    <s v="EOT"/>
    <s v="NODG"/>
    <x v="8"/>
    <x v="0"/>
    <s v="RES"/>
    <x v="1"/>
    <n v="777"/>
  </r>
  <r>
    <x v="2"/>
    <n v="2211"/>
    <s v="Spring 2021"/>
    <x v="8"/>
    <s v="EOT"/>
    <s v="PAFF"/>
    <x v="1"/>
    <x v="0"/>
    <s v="NRES"/>
    <x v="0"/>
    <n v="373"/>
  </r>
  <r>
    <x v="2"/>
    <n v="2171"/>
    <s v="Spring 2017"/>
    <x v="1"/>
    <s v="EOT"/>
    <s v="ENGR"/>
    <x v="6"/>
    <x v="0"/>
    <s v="NRES"/>
    <x v="0"/>
    <n v="1005"/>
  </r>
  <r>
    <x v="2"/>
    <n v="2181"/>
    <s v="Spring 2018"/>
    <x v="3"/>
    <s v="EOT"/>
    <s v="ARTM"/>
    <x v="2"/>
    <x v="0"/>
    <s v="NRES"/>
    <x v="0"/>
    <n v="2752"/>
  </r>
  <r>
    <x v="2"/>
    <n v="2184"/>
    <s v="Summer 2018"/>
    <x v="2"/>
    <s v="EOT"/>
    <s v="ENGR"/>
    <x v="6"/>
    <x v="0"/>
    <s v="NRES"/>
    <x v="0"/>
    <n v="296"/>
  </r>
  <r>
    <x v="2"/>
    <n v="2221"/>
    <s v="Spring 2022"/>
    <x v="9"/>
    <s v="EOT"/>
    <s v="ENGR"/>
    <x v="6"/>
    <x v="0"/>
    <s v="NRES"/>
    <x v="0"/>
    <n v="3040"/>
  </r>
  <r>
    <x v="2"/>
    <n v="2197"/>
    <s v="Fall 2019"/>
    <x v="5"/>
    <s v="EOT"/>
    <s v="BUSN"/>
    <x v="0"/>
    <x v="0"/>
    <s v="NRES"/>
    <x v="0"/>
    <n v="2600"/>
  </r>
  <r>
    <x v="2"/>
    <n v="2191"/>
    <s v="Spring 2019"/>
    <x v="2"/>
    <s v="EOT"/>
    <s v="ARTM"/>
    <x v="2"/>
    <x v="0"/>
    <s v="RES"/>
    <x v="1"/>
    <n v="12275"/>
  </r>
  <r>
    <x v="2"/>
    <n v="2217"/>
    <s v="Fall 2021"/>
    <x v="9"/>
    <s v="EOT"/>
    <s v="ARPL"/>
    <x v="4"/>
    <x v="0"/>
    <s v="RES"/>
    <x v="1"/>
    <n v="3904"/>
  </r>
  <r>
    <x v="2"/>
    <n v="2207"/>
    <s v="Fall 2020"/>
    <x v="8"/>
    <s v="EOT"/>
    <s v="CLAS"/>
    <x v="5"/>
    <x v="1"/>
    <s v="RES"/>
    <x v="1"/>
    <n v="2749"/>
  </r>
  <r>
    <x v="2"/>
    <n v="2217"/>
    <s v="Fall 2021"/>
    <x v="9"/>
    <s v="EOT"/>
    <s v="ENGR"/>
    <x v="6"/>
    <x v="0"/>
    <s v="NRES"/>
    <x v="0"/>
    <n v="3057"/>
  </r>
  <r>
    <x v="2"/>
    <n v="2164"/>
    <s v="Summer 2016"/>
    <x v="1"/>
    <s v="EOT"/>
    <s v="EDUC"/>
    <x v="3"/>
    <x v="1"/>
    <s v="NRES"/>
    <x v="0"/>
    <n v="235"/>
  </r>
  <r>
    <x v="2"/>
    <n v="2167"/>
    <s v="Fall 2016"/>
    <x v="1"/>
    <s v="EOT"/>
    <s v="CLAS"/>
    <x v="5"/>
    <x v="1"/>
    <s v="NRES"/>
    <x v="0"/>
    <n v="551"/>
  </r>
  <r>
    <x v="2"/>
    <n v="2251"/>
    <s v="Spring 2025"/>
    <x v="7"/>
    <s v="CENSUS"/>
    <s v="ARPL"/>
    <x v="4"/>
    <x v="1"/>
    <s v="RES"/>
    <x v="1"/>
    <n v="2992"/>
  </r>
  <r>
    <x v="2"/>
    <n v="2234"/>
    <s v="Summer 2023"/>
    <x v="0"/>
    <s v="EOT"/>
    <s v="ENGR"/>
    <x v="6"/>
    <x v="0"/>
    <s v="NRES"/>
    <x v="0"/>
    <n v="797"/>
  </r>
  <r>
    <x v="2"/>
    <n v="2207"/>
    <s v="Fall 2020"/>
    <x v="8"/>
    <s v="EOT"/>
    <s v="NODG"/>
    <x v="8"/>
    <x v="0"/>
    <s v="NRES"/>
    <x v="0"/>
    <n v="86"/>
  </r>
  <r>
    <x v="2"/>
    <n v="2224"/>
    <s v="Summer 2022"/>
    <x v="6"/>
    <s v="EOT"/>
    <s v="ENGR"/>
    <x v="6"/>
    <x v="0"/>
    <s v="NRES"/>
    <x v="0"/>
    <n v="800"/>
  </r>
  <r>
    <x v="2"/>
    <n v="2221"/>
    <s v="Spring 2022"/>
    <x v="9"/>
    <s v="EOT"/>
    <s v="ARPL"/>
    <x v="4"/>
    <x v="0"/>
    <s v="RES"/>
    <x v="1"/>
    <n v="3574"/>
  </r>
  <r>
    <x v="2"/>
    <n v="2204"/>
    <s v="Summer 2020"/>
    <x v="8"/>
    <s v="EOT"/>
    <s v="ARPL"/>
    <x v="4"/>
    <x v="1"/>
    <s v="RES"/>
    <x v="1"/>
    <n v="770"/>
  </r>
  <r>
    <x v="2"/>
    <n v="2181"/>
    <s v="Spring 2018"/>
    <x v="3"/>
    <s v="EOT"/>
    <s v="EDUC"/>
    <x v="3"/>
    <x v="0"/>
    <s v="RES"/>
    <x v="1"/>
    <n v="2853"/>
  </r>
  <r>
    <x v="2"/>
    <n v="2181"/>
    <s v="Spring 2018"/>
    <x v="3"/>
    <s v="EOT"/>
    <s v="ARPL"/>
    <x v="4"/>
    <x v="0"/>
    <s v="RES"/>
    <x v="1"/>
    <n v="3660"/>
  </r>
  <r>
    <x v="2"/>
    <n v="2251"/>
    <s v="Spring 2025"/>
    <x v="7"/>
    <s v="CENSUS"/>
    <s v="ARPL"/>
    <x v="4"/>
    <x v="1"/>
    <s v="NRES"/>
    <x v="0"/>
    <n v="276"/>
  </r>
  <r>
    <x v="2"/>
    <n v="2181"/>
    <s v="Spring 2018"/>
    <x v="3"/>
    <s v="EOT"/>
    <s v="NODG"/>
    <x v="8"/>
    <x v="0"/>
    <s v="NRES"/>
    <x v="0"/>
    <n v="51"/>
  </r>
  <r>
    <x v="2"/>
    <n v="2247"/>
    <s v="Fall 2024"/>
    <x v="7"/>
    <s v="EOT"/>
    <s v="ARPL"/>
    <x v="4"/>
    <x v="0"/>
    <s v="RES"/>
    <x v="1"/>
    <n v="5233"/>
  </r>
  <r>
    <x v="2"/>
    <n v="2234"/>
    <s v="Summer 2023"/>
    <x v="0"/>
    <s v="EOT"/>
    <s v="ARTM"/>
    <x v="2"/>
    <x v="1"/>
    <s v="RES"/>
    <x v="1"/>
    <n v="32"/>
  </r>
  <r>
    <x v="2"/>
    <n v="2227"/>
    <s v="Fall 2022"/>
    <x v="6"/>
    <s v="EOT"/>
    <s v="BUSN"/>
    <x v="0"/>
    <x v="1"/>
    <s v="RES"/>
    <x v="1"/>
    <n v="6643"/>
  </r>
  <r>
    <x v="2"/>
    <n v="2234"/>
    <s v="Summer 2023"/>
    <x v="0"/>
    <s v="EOT"/>
    <s v="ENGR"/>
    <x v="6"/>
    <x v="0"/>
    <s v="RES"/>
    <x v="1"/>
    <n v="2018"/>
  </r>
  <r>
    <x v="2"/>
    <n v="2227"/>
    <s v="Fall 2022"/>
    <x v="6"/>
    <s v="EOT"/>
    <s v="ARTM"/>
    <x v="2"/>
    <x v="0"/>
    <s v="RES"/>
    <x v="1"/>
    <n v="11503"/>
  </r>
  <r>
    <x v="2"/>
    <n v="2231"/>
    <s v="Spring 2023"/>
    <x v="6"/>
    <s v="EOT"/>
    <s v="ENGR"/>
    <x v="6"/>
    <x v="0"/>
    <s v="NRES"/>
    <x v="0"/>
    <n v="3323"/>
  </r>
  <r>
    <x v="2"/>
    <n v="2154"/>
    <s v="Summer 2015"/>
    <x v="4"/>
    <s v="EOT"/>
    <s v="EDUC"/>
    <x v="3"/>
    <x v="1"/>
    <s v="NRES"/>
    <x v="0"/>
    <n v="239"/>
  </r>
  <r>
    <x v="2"/>
    <n v="2184"/>
    <s v="Summer 2018"/>
    <x v="2"/>
    <s v="EOT"/>
    <s v="BUSN"/>
    <x v="0"/>
    <x v="0"/>
    <s v="NRES"/>
    <x v="0"/>
    <n v="737"/>
  </r>
  <r>
    <x v="2"/>
    <n v="2174"/>
    <s v="Summer 2017"/>
    <x v="3"/>
    <s v="EOT"/>
    <s v="BUSN"/>
    <x v="0"/>
    <x v="0"/>
    <s v="NRES"/>
    <x v="0"/>
    <n v="703"/>
  </r>
  <r>
    <x v="2"/>
    <n v="2181"/>
    <s v="Spring 2018"/>
    <x v="3"/>
    <s v="EOT"/>
    <s v="ARPL"/>
    <x v="4"/>
    <x v="0"/>
    <s v="NRES"/>
    <x v="0"/>
    <n v="880"/>
  </r>
  <r>
    <x v="2"/>
    <n v="2211"/>
    <s v="Spring 2021"/>
    <x v="8"/>
    <s v="EOT"/>
    <s v="PAFF"/>
    <x v="1"/>
    <x v="0"/>
    <s v="RES"/>
    <x v="1"/>
    <n v="3269"/>
  </r>
  <r>
    <x v="2"/>
    <n v="2227"/>
    <s v="Fall 2022"/>
    <x v="6"/>
    <s v="EOT"/>
    <s v="BUSN"/>
    <x v="0"/>
    <x v="0"/>
    <s v="NRES"/>
    <x v="0"/>
    <n v="3014"/>
  </r>
  <r>
    <x v="2"/>
    <n v="2184"/>
    <s v="Summer 2018"/>
    <x v="2"/>
    <s v="EOT"/>
    <s v="EDUC"/>
    <x v="3"/>
    <x v="1"/>
    <s v="RES"/>
    <x v="1"/>
    <n v="3803"/>
  </r>
  <r>
    <x v="2"/>
    <n v="2181"/>
    <s v="Spring 2018"/>
    <x v="3"/>
    <s v="EOT"/>
    <s v="NODG"/>
    <x v="8"/>
    <x v="0"/>
    <s v="RES"/>
    <x v="1"/>
    <n v="656"/>
  </r>
  <r>
    <x v="2"/>
    <n v="2247"/>
    <s v="Fall 2024"/>
    <x v="7"/>
    <s v="EOT"/>
    <s v="ENGR"/>
    <x v="6"/>
    <x v="1"/>
    <s v="RES"/>
    <x v="1"/>
    <n v="994.5"/>
  </r>
  <r>
    <x v="2"/>
    <n v="2197"/>
    <s v="Fall 2019"/>
    <x v="5"/>
    <s v="EOT"/>
    <s v="EDUC"/>
    <x v="3"/>
    <x v="0"/>
    <s v="RES"/>
    <x v="1"/>
    <n v="3224"/>
  </r>
  <r>
    <x v="2"/>
    <n v="2187"/>
    <s v="Fall 2018"/>
    <x v="2"/>
    <s v="EOT"/>
    <s v="CLAS"/>
    <x v="5"/>
    <x v="0"/>
    <s v="RES"/>
    <x v="1"/>
    <n v="65133"/>
  </r>
  <r>
    <x v="2"/>
    <n v="2181"/>
    <s v="Spring 2018"/>
    <x v="3"/>
    <s v="EOT"/>
    <s v="PAFF"/>
    <x v="1"/>
    <x v="1"/>
    <s v="RES"/>
    <x v="1"/>
    <n v="1434"/>
  </r>
  <r>
    <x v="2"/>
    <n v="2154"/>
    <s v="Summer 2015"/>
    <x v="4"/>
    <s v="EOT"/>
    <s v="BUSN"/>
    <x v="0"/>
    <x v="0"/>
    <s v="NRES"/>
    <x v="0"/>
    <n v="950"/>
  </r>
  <r>
    <x v="2"/>
    <n v="2201"/>
    <s v="Spring 2020"/>
    <x v="5"/>
    <s v="EOT"/>
    <s v="ENGR"/>
    <x v="6"/>
    <x v="1"/>
    <s v="NRES"/>
    <x v="0"/>
    <n v="1055"/>
  </r>
  <r>
    <x v="2"/>
    <n v="2197"/>
    <s v="Fall 2019"/>
    <x v="5"/>
    <s v="EOT"/>
    <s v="ARTM"/>
    <x v="2"/>
    <x v="1"/>
    <s v="NRES"/>
    <x v="0"/>
    <n v="76"/>
  </r>
  <r>
    <x v="2"/>
    <n v="2157"/>
    <s v="Fall 2015"/>
    <x v="4"/>
    <s v="EOT"/>
    <s v="CLAS"/>
    <x v="5"/>
    <x v="0"/>
    <s v="NRES"/>
    <x v="0"/>
    <n v="9292"/>
  </r>
  <r>
    <x v="2"/>
    <n v="2181"/>
    <s v="Spring 2018"/>
    <x v="3"/>
    <s v="EOT"/>
    <s v="BUSN"/>
    <x v="0"/>
    <x v="0"/>
    <s v="RES"/>
    <x v="1"/>
    <n v="14191"/>
  </r>
  <r>
    <x v="2"/>
    <n v="2177"/>
    <s v="Fall 2017"/>
    <x v="3"/>
    <s v="EOT"/>
    <s v="ARPL"/>
    <x v="4"/>
    <x v="1"/>
    <s v="NRES"/>
    <x v="0"/>
    <n v="838"/>
  </r>
  <r>
    <x v="2"/>
    <n v="2231"/>
    <s v="Spring 2023"/>
    <x v="6"/>
    <s v="EOT"/>
    <s v="PAFF"/>
    <x v="1"/>
    <x v="1"/>
    <s v="NRES"/>
    <x v="0"/>
    <n v="408"/>
  </r>
  <r>
    <x v="2"/>
    <n v="2231"/>
    <s v="Spring 2023"/>
    <x v="6"/>
    <s v="EOT"/>
    <s v="ARTM"/>
    <x v="2"/>
    <x v="1"/>
    <s v="NRES"/>
    <x v="0"/>
    <n v="78"/>
  </r>
  <r>
    <x v="2"/>
    <n v="2204"/>
    <s v="Summer 2020"/>
    <x v="8"/>
    <s v="EOT"/>
    <s v="CLAS"/>
    <x v="5"/>
    <x v="0"/>
    <s v="NRES"/>
    <x v="0"/>
    <n v="1720"/>
  </r>
  <r>
    <x v="2"/>
    <n v="2244"/>
    <s v="Summer 2024"/>
    <x v="7"/>
    <s v="EOT"/>
    <s v="BUSN"/>
    <x v="0"/>
    <x v="1"/>
    <s v="RES"/>
    <x v="1"/>
    <n v="1897"/>
  </r>
  <r>
    <x v="2"/>
    <n v="2231"/>
    <s v="Spring 2023"/>
    <x v="6"/>
    <s v="EOT"/>
    <s v="ENGR"/>
    <x v="6"/>
    <x v="1"/>
    <s v="RES"/>
    <x v="1"/>
    <n v="1077"/>
  </r>
  <r>
    <x v="2"/>
    <n v="2241"/>
    <s v="Spring 2024"/>
    <x v="0"/>
    <s v="EOT"/>
    <s v="BUSN"/>
    <x v="0"/>
    <x v="0"/>
    <s v="RES"/>
    <x v="1"/>
    <n v="18893"/>
  </r>
  <r>
    <x v="2"/>
    <n v="2184"/>
    <s v="Summer 2018"/>
    <x v="2"/>
    <s v="EOT"/>
    <s v="ARPL"/>
    <x v="4"/>
    <x v="0"/>
    <s v="RES"/>
    <x v="1"/>
    <n v="442"/>
  </r>
  <r>
    <x v="2"/>
    <n v="2201"/>
    <s v="Spring 2020"/>
    <x v="5"/>
    <s v="EOT"/>
    <s v="CLAS"/>
    <x v="5"/>
    <x v="0"/>
    <s v="NRES"/>
    <x v="0"/>
    <n v="7682"/>
  </r>
  <r>
    <x v="2"/>
    <n v="2237"/>
    <s v="Fall 2023"/>
    <x v="0"/>
    <s v="EOT"/>
    <s v="ARPL"/>
    <x v="4"/>
    <x v="1"/>
    <s v="NRES"/>
    <x v="0"/>
    <n v="530"/>
  </r>
  <r>
    <x v="2"/>
    <n v="2194"/>
    <s v="Summer 2019"/>
    <x v="5"/>
    <s v="EOT"/>
    <s v="EDUC"/>
    <x v="3"/>
    <x v="0"/>
    <s v="NRES"/>
    <x v="0"/>
    <n v="78"/>
  </r>
  <r>
    <x v="2"/>
    <n v="2157"/>
    <s v="Fall 2015"/>
    <x v="4"/>
    <s v="EOT"/>
    <s v="NODG"/>
    <x v="8"/>
    <x v="0"/>
    <s v="NRES"/>
    <x v="0"/>
    <n v="47"/>
  </r>
  <r>
    <x v="2"/>
    <n v="2171"/>
    <s v="Spring 2017"/>
    <x v="1"/>
    <s v="EOT"/>
    <s v="BUSN"/>
    <x v="0"/>
    <x v="0"/>
    <s v="RES"/>
    <x v="1"/>
    <n v="14577"/>
  </r>
  <r>
    <x v="2"/>
    <n v="2157"/>
    <s v="Fall 2015"/>
    <x v="4"/>
    <s v="EOT"/>
    <s v="ENGR"/>
    <x v="6"/>
    <x v="0"/>
    <s v="NRES"/>
    <x v="0"/>
    <n v="1219"/>
  </r>
  <r>
    <x v="2"/>
    <n v="2231"/>
    <s v="Spring 2023"/>
    <x v="6"/>
    <s v="EOT"/>
    <s v="ARTM"/>
    <x v="2"/>
    <x v="0"/>
    <s v="RES"/>
    <x v="1"/>
    <n v="10714"/>
  </r>
  <r>
    <x v="2"/>
    <n v="2247"/>
    <s v="Fall 2024"/>
    <x v="7"/>
    <s v="EOT"/>
    <s v="CLAS"/>
    <x v="5"/>
    <x v="0"/>
    <s v="NRES"/>
    <x v="0"/>
    <n v="6160"/>
  </r>
  <r>
    <x v="2"/>
    <n v="2231"/>
    <s v="Spring 2023"/>
    <x v="6"/>
    <s v="EOT"/>
    <s v="BUSN"/>
    <x v="0"/>
    <x v="0"/>
    <s v="NRES"/>
    <x v="0"/>
    <n v="2779"/>
  </r>
  <r>
    <x v="2"/>
    <n v="2237"/>
    <s v="Fall 2023"/>
    <x v="0"/>
    <s v="EOT"/>
    <s v="ENGR"/>
    <x v="6"/>
    <x v="1"/>
    <s v="NRES"/>
    <x v="0"/>
    <n v="1615"/>
  </r>
  <r>
    <x v="2"/>
    <n v="2191"/>
    <s v="Spring 2019"/>
    <x v="2"/>
    <s v="EOT"/>
    <s v="ENGR"/>
    <x v="6"/>
    <x v="1"/>
    <s v="NRES"/>
    <x v="0"/>
    <n v="1021.5"/>
  </r>
  <r>
    <x v="2"/>
    <n v="2164"/>
    <s v="Summer 2016"/>
    <x v="1"/>
    <s v="EOT"/>
    <s v="PAFF"/>
    <x v="1"/>
    <x v="0"/>
    <s v="NRES"/>
    <x v="0"/>
    <n v="64"/>
  </r>
  <r>
    <x v="2"/>
    <n v="2237"/>
    <s v="Fall 2023"/>
    <x v="0"/>
    <s v="EOT"/>
    <s v="NODG"/>
    <x v="8"/>
    <x v="0"/>
    <s v="RES"/>
    <x v="1"/>
    <n v="859"/>
  </r>
  <r>
    <x v="2"/>
    <n v="2247"/>
    <s v="Fall 2024"/>
    <x v="7"/>
    <s v="EOT"/>
    <s v="NODG"/>
    <x v="8"/>
    <x v="0"/>
    <s v="RES"/>
    <x v="1"/>
    <n v="863"/>
  </r>
  <r>
    <x v="2"/>
    <n v="2244"/>
    <s v="Summer 2024"/>
    <x v="7"/>
    <s v="EOT"/>
    <s v="CLAS"/>
    <x v="5"/>
    <x v="0"/>
    <s v="RES"/>
    <x v="1"/>
    <n v="7507"/>
  </r>
  <r>
    <x v="2"/>
    <n v="2154"/>
    <s v="Summer 2015"/>
    <x v="4"/>
    <s v="EOT"/>
    <s v="CLAS"/>
    <x v="5"/>
    <x v="0"/>
    <s v="RES"/>
    <x v="1"/>
    <n v="9540"/>
  </r>
  <r>
    <x v="2"/>
    <n v="2197"/>
    <s v="Fall 2019"/>
    <x v="5"/>
    <s v="EOT"/>
    <s v="CLAS"/>
    <x v="5"/>
    <x v="1"/>
    <s v="NRES"/>
    <x v="0"/>
    <n v="578"/>
  </r>
  <r>
    <x v="2"/>
    <n v="2234"/>
    <s v="Summer 2023"/>
    <x v="0"/>
    <s v="EOT"/>
    <s v="PAFF"/>
    <x v="1"/>
    <x v="0"/>
    <s v="RES"/>
    <x v="1"/>
    <n v="763"/>
  </r>
  <r>
    <x v="2"/>
    <n v="2247"/>
    <s v="Fall 2024"/>
    <x v="7"/>
    <s v="EOT"/>
    <s v="BUSN"/>
    <x v="0"/>
    <x v="1"/>
    <s v="RES"/>
    <x v="1"/>
    <n v="6104"/>
  </r>
  <r>
    <x v="2"/>
    <n v="2241"/>
    <s v="Spring 2024"/>
    <x v="0"/>
    <s v="EOT"/>
    <s v="ENGR"/>
    <x v="6"/>
    <x v="1"/>
    <s v="NRES"/>
    <x v="0"/>
    <n v="1328"/>
  </r>
  <r>
    <x v="2"/>
    <n v="2171"/>
    <s v="Spring 2017"/>
    <x v="1"/>
    <s v="EOT"/>
    <s v="CLAS"/>
    <x v="5"/>
    <x v="1"/>
    <s v="NRES"/>
    <x v="0"/>
    <n v="462.5"/>
  </r>
  <r>
    <x v="2"/>
    <n v="2171"/>
    <s v="Spring 2017"/>
    <x v="1"/>
    <s v="EOT"/>
    <s v="NODG"/>
    <x v="8"/>
    <x v="0"/>
    <s v="NRES"/>
    <x v="0"/>
    <n v="46"/>
  </r>
  <r>
    <x v="2"/>
    <n v="2154"/>
    <s v="Summer 2015"/>
    <x v="4"/>
    <s v="EOT"/>
    <s v="PAFF"/>
    <x v="1"/>
    <x v="0"/>
    <s v="RES"/>
    <x v="1"/>
    <n v="518"/>
  </r>
  <r>
    <x v="2"/>
    <n v="2194"/>
    <s v="Summer 2019"/>
    <x v="5"/>
    <s v="EOT"/>
    <s v="ARPL"/>
    <x v="4"/>
    <x v="0"/>
    <s v="NRES"/>
    <x v="0"/>
    <n v="74"/>
  </r>
  <r>
    <x v="2"/>
    <n v="2174"/>
    <s v="Summer 2017"/>
    <x v="3"/>
    <s v="EOT"/>
    <s v="ARTM"/>
    <x v="2"/>
    <x v="0"/>
    <s v="RES"/>
    <x v="1"/>
    <n v="775"/>
  </r>
  <r>
    <x v="2"/>
    <n v="2237"/>
    <s v="Fall 2023"/>
    <x v="0"/>
    <s v="EOT"/>
    <s v="CLAS"/>
    <x v="5"/>
    <x v="1"/>
    <s v="NRES"/>
    <x v="0"/>
    <n v="463"/>
  </r>
  <r>
    <x v="2"/>
    <n v="2217"/>
    <s v="Fall 2021"/>
    <x v="9"/>
    <s v="EOT"/>
    <s v="PAFF"/>
    <x v="1"/>
    <x v="0"/>
    <s v="RES"/>
    <x v="1"/>
    <n v="3740"/>
  </r>
  <r>
    <x v="2"/>
    <n v="2217"/>
    <s v="Fall 2021"/>
    <x v="9"/>
    <s v="EOT"/>
    <s v="EDUC"/>
    <x v="3"/>
    <x v="0"/>
    <s v="NRES"/>
    <x v="0"/>
    <n v="337"/>
  </r>
  <r>
    <x v="2"/>
    <n v="2161"/>
    <s v="Spring 2016"/>
    <x v="4"/>
    <s v="EOT"/>
    <s v="CLAS"/>
    <x v="5"/>
    <x v="1"/>
    <s v="RES"/>
    <x v="1"/>
    <n v="2422.5"/>
  </r>
  <r>
    <x v="2"/>
    <n v="2211"/>
    <s v="Spring 2021"/>
    <x v="8"/>
    <s v="EOT"/>
    <s v="ENGR"/>
    <x v="6"/>
    <x v="0"/>
    <s v="RES"/>
    <x v="1"/>
    <n v="13435"/>
  </r>
  <r>
    <x v="2"/>
    <n v="2207"/>
    <s v="Fall 2020"/>
    <x v="8"/>
    <s v="EOT"/>
    <s v="NODG"/>
    <x v="8"/>
    <x v="1"/>
    <s v="RES"/>
    <x v="1"/>
    <n v="1204"/>
  </r>
  <r>
    <x v="2"/>
    <n v="2214"/>
    <s v="Summer 2021"/>
    <x v="9"/>
    <s v="EOT"/>
    <s v="EDUC"/>
    <x v="3"/>
    <x v="1"/>
    <s v="RES"/>
    <x v="1"/>
    <n v="3920"/>
  </r>
  <r>
    <x v="2"/>
    <n v="2224"/>
    <s v="Summer 2022"/>
    <x v="6"/>
    <s v="EOT"/>
    <s v="NODG"/>
    <x v="8"/>
    <x v="0"/>
    <s v="RES"/>
    <x v="1"/>
    <n v="498"/>
  </r>
  <r>
    <x v="2"/>
    <n v="2244"/>
    <s v="Summer 2024"/>
    <x v="7"/>
    <s v="EOT"/>
    <s v="ENGR"/>
    <x v="6"/>
    <x v="1"/>
    <s v="NRES"/>
    <x v="0"/>
    <n v="76"/>
  </r>
  <r>
    <x v="2"/>
    <n v="2184"/>
    <s v="Summer 2018"/>
    <x v="2"/>
    <s v="EOT"/>
    <s v="BUSN"/>
    <x v="0"/>
    <x v="1"/>
    <s v="RES"/>
    <x v="1"/>
    <n v="1559"/>
  </r>
  <r>
    <x v="2"/>
    <n v="2164"/>
    <s v="Summer 2016"/>
    <x v="1"/>
    <s v="EOT"/>
    <s v="EDUC"/>
    <x v="3"/>
    <x v="0"/>
    <s v="NRES"/>
    <x v="0"/>
    <n v="24"/>
  </r>
  <r>
    <x v="2"/>
    <n v="2171"/>
    <s v="Spring 2017"/>
    <x v="1"/>
    <s v="EOT"/>
    <s v="ARPL"/>
    <x v="4"/>
    <x v="0"/>
    <s v="RES"/>
    <x v="1"/>
    <n v="3334"/>
  </r>
  <r>
    <x v="2"/>
    <n v="2237"/>
    <s v="Fall 2023"/>
    <x v="0"/>
    <s v="EOT"/>
    <s v="PAFF"/>
    <x v="1"/>
    <x v="0"/>
    <s v="NRES"/>
    <x v="0"/>
    <n v="397"/>
  </r>
  <r>
    <x v="2"/>
    <n v="2244"/>
    <s v="Summer 2024"/>
    <x v="7"/>
    <s v="EOT"/>
    <s v="CLAS"/>
    <x v="5"/>
    <x v="1"/>
    <s v="NRES"/>
    <x v="0"/>
    <n v="38"/>
  </r>
  <r>
    <x v="2"/>
    <n v="2184"/>
    <s v="Summer 2018"/>
    <x v="2"/>
    <s v="EOT"/>
    <s v="CLAS"/>
    <x v="5"/>
    <x v="1"/>
    <s v="NRES"/>
    <x v="0"/>
    <n v="53"/>
  </r>
  <r>
    <x v="2"/>
    <n v="2204"/>
    <s v="Summer 2020"/>
    <x v="8"/>
    <s v="EOT"/>
    <s v="BUSN"/>
    <x v="0"/>
    <x v="0"/>
    <s v="NRES"/>
    <x v="0"/>
    <n v="823"/>
  </r>
  <r>
    <x v="2"/>
    <n v="2201"/>
    <s v="Spring 2020"/>
    <x v="5"/>
    <s v="EOT"/>
    <s v="EDUC"/>
    <x v="3"/>
    <x v="1"/>
    <s v="NRES"/>
    <x v="0"/>
    <n v="432"/>
  </r>
  <r>
    <x v="2"/>
    <n v="2157"/>
    <s v="Fall 2015"/>
    <x v="4"/>
    <s v="EOT"/>
    <s v="BUSN"/>
    <x v="0"/>
    <x v="0"/>
    <s v="RES"/>
    <x v="1"/>
    <n v="14376"/>
  </r>
  <r>
    <x v="2"/>
    <n v="2174"/>
    <s v="Summer 2017"/>
    <x v="3"/>
    <s v="EOT"/>
    <s v="ARPL"/>
    <x v="4"/>
    <x v="0"/>
    <s v="RES"/>
    <x v="1"/>
    <n v="389"/>
  </r>
  <r>
    <x v="2"/>
    <n v="2177"/>
    <s v="Fall 2017"/>
    <x v="3"/>
    <s v="EOT"/>
    <s v="PAFF"/>
    <x v="1"/>
    <x v="1"/>
    <s v="RES"/>
    <x v="1"/>
    <n v="1443"/>
  </r>
  <r>
    <x v="2"/>
    <n v="2171"/>
    <s v="Spring 2017"/>
    <x v="1"/>
    <s v="EOT"/>
    <s v="CLAS"/>
    <x v="5"/>
    <x v="0"/>
    <s v="RES"/>
    <x v="1"/>
    <n v="57047"/>
  </r>
  <r>
    <x v="2"/>
    <n v="2237"/>
    <s v="Fall 2023"/>
    <x v="0"/>
    <s v="EOT"/>
    <s v="CLAS"/>
    <x v="5"/>
    <x v="0"/>
    <s v="RES"/>
    <x v="1"/>
    <n v="42445"/>
  </r>
  <r>
    <x v="2"/>
    <n v="2157"/>
    <s v="Fall 2015"/>
    <x v="4"/>
    <s v="EOT"/>
    <s v="NODG"/>
    <x v="8"/>
    <x v="1"/>
    <s v="NRES"/>
    <x v="0"/>
    <n v="184"/>
  </r>
  <r>
    <x v="2"/>
    <n v="2174"/>
    <s v="Summer 2017"/>
    <x v="3"/>
    <s v="EOT"/>
    <s v="ARTM"/>
    <x v="2"/>
    <x v="1"/>
    <s v="RES"/>
    <x v="1"/>
    <n v="43"/>
  </r>
  <r>
    <x v="2"/>
    <n v="2194"/>
    <s v="Summer 2019"/>
    <x v="5"/>
    <s v="EOT"/>
    <s v="ARTM"/>
    <x v="2"/>
    <x v="0"/>
    <s v="NRES"/>
    <x v="0"/>
    <n v="215"/>
  </r>
  <r>
    <x v="2"/>
    <n v="2227"/>
    <s v="Fall 2022"/>
    <x v="6"/>
    <s v="EOT"/>
    <s v="CLAS"/>
    <x v="5"/>
    <x v="0"/>
    <s v="RES"/>
    <x v="1"/>
    <n v="44968"/>
  </r>
  <r>
    <x v="2"/>
    <n v="2231"/>
    <s v="Spring 2023"/>
    <x v="6"/>
    <s v="EOT"/>
    <s v="PAFF"/>
    <x v="1"/>
    <x v="0"/>
    <s v="RES"/>
    <x v="1"/>
    <n v="3619"/>
  </r>
  <r>
    <x v="2"/>
    <n v="2227"/>
    <s v="Fall 2022"/>
    <x v="6"/>
    <s v="EOT"/>
    <s v="NODG"/>
    <x v="8"/>
    <x v="1"/>
    <s v="RES"/>
    <x v="1"/>
    <n v="1026"/>
  </r>
  <r>
    <x v="2"/>
    <n v="2204"/>
    <s v="Summer 2020"/>
    <x v="8"/>
    <s v="EOT"/>
    <s v="NODG"/>
    <x v="8"/>
    <x v="0"/>
    <s v="NRES"/>
    <x v="0"/>
    <n v="112"/>
  </r>
  <r>
    <x v="2"/>
    <n v="2187"/>
    <s v="Fall 2018"/>
    <x v="2"/>
    <s v="EOT"/>
    <s v="BUSN"/>
    <x v="0"/>
    <x v="0"/>
    <s v="RES"/>
    <x v="1"/>
    <n v="14835"/>
  </r>
  <r>
    <x v="2"/>
    <n v="2237"/>
    <s v="Fall 2023"/>
    <x v="0"/>
    <s v="EOT"/>
    <s v="ARPL"/>
    <x v="4"/>
    <x v="0"/>
    <s v="RES"/>
    <x v="1"/>
    <n v="5033"/>
  </r>
  <r>
    <x v="2"/>
    <n v="2187"/>
    <s v="Fall 2018"/>
    <x v="2"/>
    <s v="EOT"/>
    <s v="ENGR"/>
    <x v="6"/>
    <x v="0"/>
    <s v="NRES"/>
    <x v="0"/>
    <n v="1171"/>
  </r>
  <r>
    <x v="2"/>
    <n v="2167"/>
    <s v="Fall 2016"/>
    <x v="1"/>
    <s v="EOT"/>
    <s v="CLAS"/>
    <x v="5"/>
    <x v="0"/>
    <s v="NRES"/>
    <x v="0"/>
    <n v="10080"/>
  </r>
  <r>
    <x v="2"/>
    <n v="2191"/>
    <s v="Spring 2019"/>
    <x v="2"/>
    <s v="EOT"/>
    <s v="PAFF"/>
    <x v="1"/>
    <x v="0"/>
    <s v="NRES"/>
    <x v="0"/>
    <n v="985"/>
  </r>
  <r>
    <x v="2"/>
    <n v="2181"/>
    <s v="Spring 2018"/>
    <x v="3"/>
    <s v="EOT"/>
    <s v="ENGR"/>
    <x v="6"/>
    <x v="0"/>
    <s v="NRES"/>
    <x v="0"/>
    <n v="1119"/>
  </r>
  <r>
    <x v="2"/>
    <n v="2231"/>
    <s v="Spring 2023"/>
    <x v="6"/>
    <s v="EOT"/>
    <s v="ARPL"/>
    <x v="4"/>
    <x v="0"/>
    <s v="NRES"/>
    <x v="0"/>
    <n v="783"/>
  </r>
  <r>
    <x v="2"/>
    <n v="2241"/>
    <s v="Spring 2024"/>
    <x v="0"/>
    <s v="EOT"/>
    <s v="ARTM"/>
    <x v="2"/>
    <x v="0"/>
    <s v="NRES"/>
    <x v="0"/>
    <n v="2991"/>
  </r>
  <r>
    <x v="2"/>
    <n v="2234"/>
    <s v="Summer 2023"/>
    <x v="0"/>
    <s v="EOT"/>
    <s v="ENGR"/>
    <x v="6"/>
    <x v="1"/>
    <s v="NRES"/>
    <x v="0"/>
    <n v="139"/>
  </r>
  <r>
    <x v="2"/>
    <n v="2207"/>
    <s v="Fall 2020"/>
    <x v="8"/>
    <s v="EOT"/>
    <s v="ARPL"/>
    <x v="4"/>
    <x v="0"/>
    <s v="RES"/>
    <x v="1"/>
    <n v="4147"/>
  </r>
  <r>
    <x v="2"/>
    <n v="2247"/>
    <s v="Fall 2024"/>
    <x v="7"/>
    <s v="EOT"/>
    <s v="PAFF"/>
    <x v="1"/>
    <x v="1"/>
    <s v="RES"/>
    <x v="1"/>
    <n v="1514"/>
  </r>
  <r>
    <x v="2"/>
    <n v="2167"/>
    <s v="Fall 2016"/>
    <x v="1"/>
    <s v="EOT"/>
    <s v="PAFF"/>
    <x v="1"/>
    <x v="1"/>
    <s v="RES"/>
    <x v="1"/>
    <n v="1527"/>
  </r>
  <r>
    <x v="2"/>
    <n v="2187"/>
    <s v="Fall 2018"/>
    <x v="2"/>
    <s v="EOT"/>
    <s v="NODG"/>
    <x v="8"/>
    <x v="1"/>
    <s v="RES"/>
    <x v="1"/>
    <n v="1568"/>
  </r>
  <r>
    <x v="2"/>
    <n v="2217"/>
    <s v="Fall 2021"/>
    <x v="9"/>
    <s v="EOT"/>
    <s v="EDUC"/>
    <x v="3"/>
    <x v="1"/>
    <s v="NRES"/>
    <x v="0"/>
    <n v="703"/>
  </r>
  <r>
    <x v="2"/>
    <n v="2171"/>
    <s v="Spring 2017"/>
    <x v="1"/>
    <s v="EOT"/>
    <s v="ARPL"/>
    <x v="4"/>
    <x v="1"/>
    <s v="NRES"/>
    <x v="0"/>
    <n v="625"/>
  </r>
  <r>
    <x v="2"/>
    <n v="2174"/>
    <s v="Summer 2017"/>
    <x v="3"/>
    <s v="EOT"/>
    <s v="NODG"/>
    <x v="8"/>
    <x v="0"/>
    <s v="RES"/>
    <x v="1"/>
    <n v="813"/>
  </r>
  <r>
    <x v="2"/>
    <n v="2251"/>
    <s v="Spring 2025"/>
    <x v="7"/>
    <s v="CENSUS"/>
    <s v="BUSN"/>
    <x v="0"/>
    <x v="1"/>
    <s v="NRES"/>
    <x v="0"/>
    <n v="1728"/>
  </r>
  <r>
    <x v="2"/>
    <n v="2181"/>
    <s v="Spring 2018"/>
    <x v="3"/>
    <s v="EOT"/>
    <s v="ARPL"/>
    <x v="4"/>
    <x v="1"/>
    <s v="NRES"/>
    <x v="0"/>
    <n v="634"/>
  </r>
  <r>
    <x v="2"/>
    <n v="2187"/>
    <s v="Fall 2018"/>
    <x v="2"/>
    <s v="EOT"/>
    <s v="CLAS"/>
    <x v="5"/>
    <x v="1"/>
    <s v="NRES"/>
    <x v="0"/>
    <n v="671"/>
  </r>
  <r>
    <x v="2"/>
    <n v="2247"/>
    <s v="Fall 2024"/>
    <x v="7"/>
    <s v="EOT"/>
    <s v="ARPL"/>
    <x v="4"/>
    <x v="1"/>
    <s v="NRES"/>
    <x v="0"/>
    <n v="325"/>
  </r>
  <r>
    <x v="2"/>
    <n v="2217"/>
    <s v="Fall 2021"/>
    <x v="9"/>
    <s v="EOT"/>
    <s v="ENGR"/>
    <x v="6"/>
    <x v="1"/>
    <s v="RES"/>
    <x v="1"/>
    <n v="1362"/>
  </r>
  <r>
    <x v="2"/>
    <n v="2247"/>
    <s v="Fall 2024"/>
    <x v="7"/>
    <s v="EOT"/>
    <s v="EDUC"/>
    <x v="3"/>
    <x v="1"/>
    <s v="RES"/>
    <x v="1"/>
    <n v="5425"/>
  </r>
  <r>
    <x v="2"/>
    <n v="2204"/>
    <s v="Summer 2020"/>
    <x v="8"/>
    <s v="EOT"/>
    <s v="ARPL"/>
    <x v="4"/>
    <x v="0"/>
    <s v="NRES"/>
    <x v="0"/>
    <n v="178"/>
  </r>
  <r>
    <x v="2"/>
    <n v="2161"/>
    <s v="Spring 2016"/>
    <x v="4"/>
    <s v="EOT"/>
    <s v="BUSN"/>
    <x v="0"/>
    <x v="1"/>
    <s v="RES"/>
    <x v="1"/>
    <n v="5123"/>
  </r>
  <r>
    <x v="2"/>
    <n v="2237"/>
    <s v="Fall 2023"/>
    <x v="0"/>
    <s v="EOT"/>
    <s v="NODG"/>
    <x v="8"/>
    <x v="0"/>
    <s v="NRES"/>
    <x v="0"/>
    <n v="75"/>
  </r>
  <r>
    <x v="2"/>
    <n v="2201"/>
    <s v="Spring 2020"/>
    <x v="5"/>
    <s v="EOT"/>
    <s v="NODG"/>
    <x v="8"/>
    <x v="0"/>
    <s v="NRES"/>
    <x v="0"/>
    <n v="101"/>
  </r>
  <r>
    <x v="2"/>
    <n v="2161"/>
    <s v="Spring 2016"/>
    <x v="4"/>
    <s v="EOT"/>
    <s v="ENGR"/>
    <x v="6"/>
    <x v="1"/>
    <s v="NRES"/>
    <x v="0"/>
    <n v="1588.5"/>
  </r>
  <r>
    <x v="2"/>
    <n v="2157"/>
    <s v="Fall 2015"/>
    <x v="4"/>
    <s v="EOT"/>
    <s v="ARPL"/>
    <x v="4"/>
    <x v="1"/>
    <s v="NRES"/>
    <x v="0"/>
    <n v="1012"/>
  </r>
  <r>
    <x v="2"/>
    <n v="2251"/>
    <s v="Spring 2025"/>
    <x v="7"/>
    <s v="CENSUS"/>
    <s v="EDUC"/>
    <x v="3"/>
    <x v="0"/>
    <s v="NRES"/>
    <x v="0"/>
    <n v="254"/>
  </r>
  <r>
    <x v="2"/>
    <n v="2154"/>
    <s v="Summer 2015"/>
    <x v="4"/>
    <s v="EOT"/>
    <s v="PAFF"/>
    <x v="1"/>
    <x v="1"/>
    <s v="RES"/>
    <x v="1"/>
    <n v="519"/>
  </r>
  <r>
    <x v="2"/>
    <n v="2217"/>
    <s v="Fall 2021"/>
    <x v="9"/>
    <s v="EOT"/>
    <s v="CLAS"/>
    <x v="5"/>
    <x v="1"/>
    <s v="RES"/>
    <x v="1"/>
    <n v="2672"/>
  </r>
  <r>
    <x v="2"/>
    <n v="2241"/>
    <s v="Spring 2024"/>
    <x v="0"/>
    <s v="EOT"/>
    <s v="ARTM"/>
    <x v="2"/>
    <x v="1"/>
    <s v="NRES"/>
    <x v="0"/>
    <n v="42"/>
  </r>
  <r>
    <x v="2"/>
    <n v="2214"/>
    <s v="Summer 2021"/>
    <x v="9"/>
    <s v="EOT"/>
    <s v="BUSN"/>
    <x v="0"/>
    <x v="0"/>
    <s v="RES"/>
    <x v="1"/>
    <n v="4275"/>
  </r>
  <r>
    <x v="2"/>
    <n v="2237"/>
    <s v="Fall 2023"/>
    <x v="0"/>
    <s v="EOT"/>
    <s v="BUSN"/>
    <x v="0"/>
    <x v="0"/>
    <s v="NRES"/>
    <x v="0"/>
    <n v="3261"/>
  </r>
  <r>
    <x v="2"/>
    <n v="2167"/>
    <s v="Fall 2016"/>
    <x v="1"/>
    <s v="EOT"/>
    <s v="ARTM"/>
    <x v="2"/>
    <x v="1"/>
    <s v="RES"/>
    <x v="1"/>
    <n v="123"/>
  </r>
  <r>
    <x v="2"/>
    <n v="2184"/>
    <s v="Summer 2018"/>
    <x v="2"/>
    <s v="EOT"/>
    <s v="NODG"/>
    <x v="8"/>
    <x v="1"/>
    <s v="NRES"/>
    <x v="0"/>
    <n v="63"/>
  </r>
  <r>
    <x v="2"/>
    <n v="2247"/>
    <s v="Fall 2024"/>
    <x v="7"/>
    <s v="EOT"/>
    <s v="NODG"/>
    <x v="8"/>
    <x v="1"/>
    <s v="NRES"/>
    <x v="0"/>
    <n v="141"/>
  </r>
  <r>
    <x v="2"/>
    <n v="2207"/>
    <s v="Fall 2020"/>
    <x v="8"/>
    <s v="EOT"/>
    <s v="EDUC"/>
    <x v="3"/>
    <x v="0"/>
    <s v="RES"/>
    <x v="1"/>
    <n v="3171"/>
  </r>
  <r>
    <x v="2"/>
    <n v="2221"/>
    <s v="Spring 2022"/>
    <x v="9"/>
    <s v="EOT"/>
    <s v="CLAS"/>
    <x v="5"/>
    <x v="0"/>
    <s v="RES"/>
    <x v="1"/>
    <n v="41900"/>
  </r>
  <r>
    <x v="2"/>
    <n v="2191"/>
    <s v="Spring 2019"/>
    <x v="2"/>
    <s v="EOT"/>
    <s v="ENGR"/>
    <x v="6"/>
    <x v="1"/>
    <s v="RES"/>
    <x v="1"/>
    <n v="1282"/>
  </r>
  <r>
    <x v="2"/>
    <n v="2194"/>
    <s v="Summer 2019"/>
    <x v="5"/>
    <s v="EOT"/>
    <s v="CLAS"/>
    <x v="5"/>
    <x v="0"/>
    <s v="NRES"/>
    <x v="0"/>
    <n v="1649"/>
  </r>
  <r>
    <x v="2"/>
    <n v="2171"/>
    <s v="Spring 2017"/>
    <x v="1"/>
    <s v="EOT"/>
    <s v="PAFF"/>
    <x v="1"/>
    <x v="1"/>
    <s v="RES"/>
    <x v="1"/>
    <n v="1444.5"/>
  </r>
  <r>
    <x v="2"/>
    <n v="2174"/>
    <s v="Summer 2017"/>
    <x v="3"/>
    <s v="EOT"/>
    <s v="ENGR"/>
    <x v="6"/>
    <x v="1"/>
    <s v="NRES"/>
    <x v="0"/>
    <n v="65"/>
  </r>
  <r>
    <x v="2"/>
    <n v="2234"/>
    <s v="Summer 2023"/>
    <x v="0"/>
    <s v="EOT"/>
    <s v="BUSN"/>
    <x v="0"/>
    <x v="1"/>
    <s v="NRES"/>
    <x v="0"/>
    <n v="785"/>
  </r>
  <r>
    <x v="2"/>
    <n v="2251"/>
    <s v="Spring 2025"/>
    <x v="7"/>
    <s v="CENSUS"/>
    <s v="ARTM"/>
    <x v="2"/>
    <x v="1"/>
    <s v="NRES"/>
    <x v="0"/>
    <n v="37"/>
  </r>
  <r>
    <x v="2"/>
    <n v="2197"/>
    <s v="Fall 2019"/>
    <x v="5"/>
    <s v="EOT"/>
    <s v="NODG"/>
    <x v="8"/>
    <x v="1"/>
    <s v="RES"/>
    <x v="1"/>
    <n v="1386"/>
  </r>
  <r>
    <x v="2"/>
    <n v="2247"/>
    <s v="Fall 2024"/>
    <x v="7"/>
    <s v="EOT"/>
    <s v="ARPL"/>
    <x v="4"/>
    <x v="0"/>
    <s v="NRES"/>
    <x v="0"/>
    <n v="756"/>
  </r>
  <r>
    <x v="2"/>
    <n v="2204"/>
    <s v="Summer 2020"/>
    <x v="8"/>
    <s v="EOT"/>
    <s v="CLAS"/>
    <x v="5"/>
    <x v="0"/>
    <s v="RES"/>
    <x v="1"/>
    <n v="11997"/>
  </r>
  <r>
    <x v="2"/>
    <n v="2231"/>
    <s v="Spring 2023"/>
    <x v="6"/>
    <s v="EOT"/>
    <s v="BUSN"/>
    <x v="0"/>
    <x v="0"/>
    <s v="RES"/>
    <x v="1"/>
    <n v="19426"/>
  </r>
  <r>
    <x v="2"/>
    <n v="2201"/>
    <s v="Spring 2020"/>
    <x v="5"/>
    <s v="EOT"/>
    <s v="ARTM"/>
    <x v="2"/>
    <x v="0"/>
    <s v="NRES"/>
    <x v="0"/>
    <n v="2669"/>
  </r>
  <r>
    <x v="2"/>
    <n v="2154"/>
    <s v="Summer 2015"/>
    <x v="4"/>
    <s v="EOT"/>
    <s v="EDUC"/>
    <x v="3"/>
    <x v="0"/>
    <s v="RES"/>
    <x v="1"/>
    <n v="282"/>
  </r>
  <r>
    <x v="2"/>
    <n v="2224"/>
    <s v="Summer 2022"/>
    <x v="6"/>
    <s v="EOT"/>
    <s v="PAFF"/>
    <x v="1"/>
    <x v="1"/>
    <s v="NRES"/>
    <x v="0"/>
    <n v="160"/>
  </r>
  <r>
    <x v="2"/>
    <n v="2214"/>
    <s v="Summer 2021"/>
    <x v="9"/>
    <s v="EOT"/>
    <s v="ARPL"/>
    <x v="4"/>
    <x v="0"/>
    <s v="RES"/>
    <x v="1"/>
    <n v="514"/>
  </r>
  <r>
    <x v="2"/>
    <n v="2237"/>
    <s v="Fall 2023"/>
    <x v="0"/>
    <s v="EOT"/>
    <s v="PAFF"/>
    <x v="1"/>
    <x v="1"/>
    <s v="NRES"/>
    <x v="0"/>
    <n v="443"/>
  </r>
  <r>
    <x v="2"/>
    <n v="2241"/>
    <s v="Spring 2024"/>
    <x v="0"/>
    <s v="EOT"/>
    <s v="ARTM"/>
    <x v="2"/>
    <x v="1"/>
    <s v="RES"/>
    <x v="1"/>
    <n v="130"/>
  </r>
  <r>
    <x v="2"/>
    <n v="2201"/>
    <s v="Spring 2020"/>
    <x v="5"/>
    <s v="EOT"/>
    <s v="EDUC"/>
    <x v="3"/>
    <x v="1"/>
    <s v="RES"/>
    <x v="1"/>
    <n v="6173"/>
  </r>
  <r>
    <x v="2"/>
    <n v="2244"/>
    <s v="Summer 2024"/>
    <x v="7"/>
    <s v="EOT"/>
    <s v="ENGR"/>
    <x v="6"/>
    <x v="0"/>
    <s v="RES"/>
    <x v="1"/>
    <n v="1843"/>
  </r>
  <r>
    <x v="2"/>
    <n v="2247"/>
    <s v="Fall 2024"/>
    <x v="7"/>
    <s v="EOT"/>
    <s v="EDUC"/>
    <x v="3"/>
    <x v="0"/>
    <s v="RES"/>
    <x v="1"/>
    <n v="2894"/>
  </r>
  <r>
    <x v="2"/>
    <n v="2237"/>
    <s v="Fall 2023"/>
    <x v="0"/>
    <s v="EOT"/>
    <s v="ARTM"/>
    <x v="2"/>
    <x v="0"/>
    <s v="NRES"/>
    <x v="0"/>
    <n v="3363"/>
  </r>
  <r>
    <x v="2"/>
    <n v="2237"/>
    <s v="Fall 2023"/>
    <x v="0"/>
    <s v="EOT"/>
    <s v="PAFF"/>
    <x v="1"/>
    <x v="1"/>
    <s v="RES"/>
    <x v="1"/>
    <n v="1493"/>
  </r>
  <r>
    <x v="2"/>
    <n v="2164"/>
    <s v="Summer 2016"/>
    <x v="1"/>
    <s v="EOT"/>
    <s v="EDUC"/>
    <x v="3"/>
    <x v="1"/>
    <s v="RES"/>
    <x v="1"/>
    <n v="3854"/>
  </r>
  <r>
    <x v="2"/>
    <n v="2171"/>
    <s v="Spring 2017"/>
    <x v="1"/>
    <s v="EOT"/>
    <s v="ARTM"/>
    <x v="2"/>
    <x v="1"/>
    <s v="NRES"/>
    <x v="0"/>
    <n v="68"/>
  </r>
  <r>
    <x v="2"/>
    <n v="2171"/>
    <s v="Spring 2017"/>
    <x v="1"/>
    <s v="EOT"/>
    <s v="ENGR"/>
    <x v="6"/>
    <x v="1"/>
    <s v="NRES"/>
    <x v="0"/>
    <n v="1144"/>
  </r>
  <r>
    <x v="2"/>
    <n v="2241"/>
    <s v="Spring 2024"/>
    <x v="0"/>
    <s v="EOT"/>
    <s v="ARPL"/>
    <x v="4"/>
    <x v="0"/>
    <s v="NRES"/>
    <x v="0"/>
    <n v="814"/>
  </r>
  <r>
    <x v="2"/>
    <n v="2251"/>
    <s v="Spring 2025"/>
    <x v="7"/>
    <s v="CENSUS"/>
    <s v="NODG"/>
    <x v="8"/>
    <x v="0"/>
    <s v="RES"/>
    <x v="1"/>
    <n v="858"/>
  </r>
  <r>
    <x v="2"/>
    <n v="2157"/>
    <s v="Fall 2015"/>
    <x v="4"/>
    <s v="EOT"/>
    <s v="BUSN"/>
    <x v="0"/>
    <x v="1"/>
    <s v="NRES"/>
    <x v="0"/>
    <n v="1495"/>
  </r>
  <r>
    <x v="2"/>
    <n v="2197"/>
    <s v="Fall 2019"/>
    <x v="5"/>
    <s v="EOT"/>
    <s v="ENGR"/>
    <x v="6"/>
    <x v="1"/>
    <s v="RES"/>
    <x v="1"/>
    <n v="1339"/>
  </r>
  <r>
    <x v="2"/>
    <n v="2247"/>
    <s v="Fall 2024"/>
    <x v="7"/>
    <s v="EOT"/>
    <s v="EDUC"/>
    <x v="3"/>
    <x v="0"/>
    <s v="NRES"/>
    <x v="0"/>
    <n v="352"/>
  </r>
  <r>
    <x v="2"/>
    <n v="2201"/>
    <s v="Spring 2020"/>
    <x v="5"/>
    <s v="EOT"/>
    <s v="BUSN"/>
    <x v="0"/>
    <x v="0"/>
    <s v="RES"/>
    <x v="1"/>
    <n v="17342"/>
  </r>
  <r>
    <x v="2"/>
    <n v="2194"/>
    <s v="Summer 2019"/>
    <x v="5"/>
    <s v="EOT"/>
    <s v="PAFF"/>
    <x v="1"/>
    <x v="1"/>
    <s v="RES"/>
    <x v="1"/>
    <n v="590"/>
  </r>
  <r>
    <x v="2"/>
    <n v="2224"/>
    <s v="Summer 2022"/>
    <x v="6"/>
    <s v="EOT"/>
    <s v="ARTM"/>
    <x v="2"/>
    <x v="0"/>
    <s v="RES"/>
    <x v="1"/>
    <n v="1119"/>
  </r>
  <r>
    <x v="2"/>
    <n v="2241"/>
    <s v="Spring 2024"/>
    <x v="0"/>
    <s v="EOT"/>
    <s v="ARPL"/>
    <x v="4"/>
    <x v="1"/>
    <s v="NRES"/>
    <x v="0"/>
    <n v="402"/>
  </r>
  <r>
    <x v="2"/>
    <n v="2251"/>
    <s v="Spring 2025"/>
    <x v="7"/>
    <s v="CENSUS"/>
    <s v="ENGR"/>
    <x v="6"/>
    <x v="0"/>
    <s v="RES"/>
    <x v="1"/>
    <n v="13639"/>
  </r>
  <r>
    <x v="2"/>
    <n v="2207"/>
    <s v="Fall 2020"/>
    <x v="8"/>
    <s v="EOT"/>
    <s v="ARTM"/>
    <x v="2"/>
    <x v="0"/>
    <s v="RES"/>
    <x v="1"/>
    <n v="13023"/>
  </r>
  <r>
    <x v="2"/>
    <n v="2211"/>
    <s v="Spring 2021"/>
    <x v="8"/>
    <s v="EOT"/>
    <s v="ARTM"/>
    <x v="2"/>
    <x v="0"/>
    <s v="RES"/>
    <x v="1"/>
    <n v="11650"/>
  </r>
  <r>
    <x v="2"/>
    <n v="2174"/>
    <s v="Summer 2017"/>
    <x v="3"/>
    <s v="EOT"/>
    <s v="PAFF"/>
    <x v="1"/>
    <x v="0"/>
    <s v="RES"/>
    <x v="1"/>
    <n v="603"/>
  </r>
  <r>
    <x v="2"/>
    <n v="2181"/>
    <s v="Spring 2018"/>
    <x v="3"/>
    <s v="EOT"/>
    <s v="EDUC"/>
    <x v="3"/>
    <x v="1"/>
    <s v="NRES"/>
    <x v="0"/>
    <n v="585"/>
  </r>
  <r>
    <x v="2"/>
    <n v="2214"/>
    <s v="Summer 2021"/>
    <x v="9"/>
    <s v="EOT"/>
    <s v="PAFF"/>
    <x v="1"/>
    <x v="0"/>
    <s v="NRES"/>
    <x v="0"/>
    <n v="101"/>
  </r>
  <r>
    <x v="2"/>
    <n v="2194"/>
    <s v="Summer 2019"/>
    <x v="5"/>
    <s v="EOT"/>
    <s v="CLAS"/>
    <x v="5"/>
    <x v="0"/>
    <s v="RES"/>
    <x v="1"/>
    <n v="9390"/>
  </r>
  <r>
    <x v="2"/>
    <n v="2161"/>
    <s v="Spring 2016"/>
    <x v="4"/>
    <s v="EOT"/>
    <s v="CLAS"/>
    <x v="5"/>
    <x v="0"/>
    <s v="RES"/>
    <x v="1"/>
    <n v="56245"/>
  </r>
  <r>
    <x v="2"/>
    <n v="2217"/>
    <s v="Fall 2021"/>
    <x v="9"/>
    <s v="EOT"/>
    <s v="ENGR"/>
    <x v="6"/>
    <x v="1"/>
    <s v="NRES"/>
    <x v="0"/>
    <n v="1434"/>
  </r>
  <r>
    <x v="2"/>
    <n v="2251"/>
    <s v="Spring 2025"/>
    <x v="7"/>
    <s v="CENSUS"/>
    <s v="PAFF"/>
    <x v="1"/>
    <x v="1"/>
    <s v="NRES"/>
    <x v="0"/>
    <n v="271"/>
  </r>
  <r>
    <x v="2"/>
    <n v="2191"/>
    <s v="Spring 2019"/>
    <x v="2"/>
    <s v="EOT"/>
    <s v="PAFF"/>
    <x v="1"/>
    <x v="1"/>
    <s v="RES"/>
    <x v="1"/>
    <n v="1373"/>
  </r>
  <r>
    <x v="2"/>
    <n v="2227"/>
    <s v="Fall 2022"/>
    <x v="6"/>
    <s v="EOT"/>
    <s v="ARPL"/>
    <x v="4"/>
    <x v="1"/>
    <s v="NRES"/>
    <x v="0"/>
    <n v="659"/>
  </r>
  <r>
    <x v="2"/>
    <n v="2247"/>
    <s v="Fall 2024"/>
    <x v="7"/>
    <s v="EOT"/>
    <s v="NODG"/>
    <x v="8"/>
    <x v="0"/>
    <s v="NRES"/>
    <x v="0"/>
    <n v="119"/>
  </r>
  <r>
    <x v="2"/>
    <n v="2171"/>
    <s v="Spring 2017"/>
    <x v="1"/>
    <s v="EOT"/>
    <s v="NODG"/>
    <x v="8"/>
    <x v="0"/>
    <s v="RES"/>
    <x v="1"/>
    <n v="283"/>
  </r>
  <r>
    <x v="2"/>
    <n v="2204"/>
    <s v="Summer 2020"/>
    <x v="8"/>
    <s v="EOT"/>
    <s v="NODG"/>
    <x v="8"/>
    <x v="0"/>
    <s v="RES"/>
    <x v="1"/>
    <n v="904"/>
  </r>
  <r>
    <x v="2"/>
    <n v="2234"/>
    <s v="Summer 2023"/>
    <x v="0"/>
    <s v="EOT"/>
    <s v="ARTM"/>
    <x v="2"/>
    <x v="0"/>
    <s v="RES"/>
    <x v="1"/>
    <n v="1171"/>
  </r>
  <r>
    <x v="2"/>
    <n v="2227"/>
    <s v="Fall 2022"/>
    <x v="6"/>
    <s v="EOT"/>
    <s v="ENGR"/>
    <x v="6"/>
    <x v="0"/>
    <s v="NRES"/>
    <x v="0"/>
    <n v="3354"/>
  </r>
  <r>
    <x v="2"/>
    <n v="2194"/>
    <s v="Summer 2019"/>
    <x v="5"/>
    <s v="EOT"/>
    <s v="ARPL"/>
    <x v="4"/>
    <x v="0"/>
    <s v="RES"/>
    <x v="1"/>
    <n v="488"/>
  </r>
  <r>
    <x v="2"/>
    <n v="2224"/>
    <s v="Summer 2022"/>
    <x v="6"/>
    <s v="EOT"/>
    <s v="PAFF"/>
    <x v="1"/>
    <x v="0"/>
    <s v="NRES"/>
    <x v="0"/>
    <n v="70"/>
  </r>
  <r>
    <x v="2"/>
    <n v="2217"/>
    <s v="Fall 2021"/>
    <x v="9"/>
    <s v="EOT"/>
    <s v="ARPL"/>
    <x v="4"/>
    <x v="0"/>
    <s v="NRES"/>
    <x v="0"/>
    <n v="955"/>
  </r>
  <r>
    <x v="2"/>
    <n v="2187"/>
    <s v="Fall 2018"/>
    <x v="2"/>
    <s v="EOT"/>
    <s v="ENGR"/>
    <x v="6"/>
    <x v="1"/>
    <s v="RES"/>
    <x v="1"/>
    <n v="1288"/>
  </r>
  <r>
    <x v="2"/>
    <n v="2221"/>
    <s v="Spring 2022"/>
    <x v="9"/>
    <s v="EOT"/>
    <s v="ARPL"/>
    <x v="4"/>
    <x v="0"/>
    <s v="NRES"/>
    <x v="0"/>
    <n v="756"/>
  </r>
  <r>
    <x v="2"/>
    <n v="2184"/>
    <s v="Summer 2018"/>
    <x v="2"/>
    <s v="EOT"/>
    <s v="NODG"/>
    <x v="8"/>
    <x v="1"/>
    <s v="RES"/>
    <x v="1"/>
    <n v="681"/>
  </r>
  <r>
    <x v="2"/>
    <n v="2251"/>
    <s v="Spring 2025"/>
    <x v="7"/>
    <s v="CENSUS"/>
    <s v="PAFF"/>
    <x v="1"/>
    <x v="0"/>
    <s v="NRES"/>
    <x v="0"/>
    <n v="390"/>
  </r>
  <r>
    <x v="2"/>
    <n v="2161"/>
    <s v="Spring 2016"/>
    <x v="4"/>
    <s v="EOT"/>
    <s v="BUSN"/>
    <x v="0"/>
    <x v="0"/>
    <s v="RES"/>
    <x v="1"/>
    <n v="13284"/>
  </r>
  <r>
    <x v="2"/>
    <n v="2227"/>
    <s v="Fall 2022"/>
    <x v="6"/>
    <s v="EOT"/>
    <s v="BUSN"/>
    <x v="0"/>
    <x v="0"/>
    <s v="RES"/>
    <x v="1"/>
    <n v="20723"/>
  </r>
  <r>
    <x v="2"/>
    <n v="2187"/>
    <s v="Fall 2018"/>
    <x v="2"/>
    <s v="EOT"/>
    <s v="PAFF"/>
    <x v="1"/>
    <x v="1"/>
    <s v="NRES"/>
    <x v="0"/>
    <n v="422"/>
  </r>
  <r>
    <x v="2"/>
    <n v="2177"/>
    <s v="Fall 2017"/>
    <x v="3"/>
    <s v="EOT"/>
    <s v="ARTM"/>
    <x v="2"/>
    <x v="0"/>
    <s v="NRES"/>
    <x v="0"/>
    <n v="3035"/>
  </r>
  <r>
    <x v="2"/>
    <n v="2251"/>
    <s v="Spring 2025"/>
    <x v="7"/>
    <s v="CENSUS"/>
    <s v="PAFF"/>
    <x v="1"/>
    <x v="0"/>
    <s v="RES"/>
    <x v="1"/>
    <n v="3361"/>
  </r>
  <r>
    <x v="2"/>
    <n v="2244"/>
    <s v="Summer 2024"/>
    <x v="7"/>
    <s v="EOT"/>
    <s v="PAFF"/>
    <x v="1"/>
    <x v="1"/>
    <s v="RES"/>
    <x v="1"/>
    <n v="406"/>
  </r>
  <r>
    <x v="2"/>
    <n v="2197"/>
    <s v="Fall 2019"/>
    <x v="5"/>
    <s v="EOT"/>
    <s v="NODG"/>
    <x v="8"/>
    <x v="0"/>
    <s v="RES"/>
    <x v="1"/>
    <n v="785"/>
  </r>
  <r>
    <x v="2"/>
    <n v="2251"/>
    <s v="Spring 2025"/>
    <x v="7"/>
    <s v="CENSUS"/>
    <s v="ENGR"/>
    <x v="6"/>
    <x v="0"/>
    <s v="NRES"/>
    <x v="0"/>
    <n v="2575"/>
  </r>
  <r>
    <x v="2"/>
    <n v="2211"/>
    <s v="Spring 2021"/>
    <x v="8"/>
    <s v="EOT"/>
    <s v="CLAS"/>
    <x v="5"/>
    <x v="0"/>
    <s v="NRES"/>
    <x v="0"/>
    <n v="6497"/>
  </r>
  <r>
    <x v="2"/>
    <n v="2244"/>
    <s v="Summer 2024"/>
    <x v="7"/>
    <s v="EOT"/>
    <s v="PAFF"/>
    <x v="1"/>
    <x v="0"/>
    <s v="RES"/>
    <x v="1"/>
    <n v="745"/>
  </r>
  <r>
    <x v="2"/>
    <n v="2194"/>
    <s v="Summer 2019"/>
    <x v="5"/>
    <s v="EOT"/>
    <s v="PAFF"/>
    <x v="1"/>
    <x v="1"/>
    <s v="NRES"/>
    <x v="0"/>
    <n v="131"/>
  </r>
  <r>
    <x v="2"/>
    <n v="2164"/>
    <s v="Summer 2016"/>
    <x v="1"/>
    <s v="EOT"/>
    <s v="ARPL"/>
    <x v="4"/>
    <x v="1"/>
    <s v="NRES"/>
    <x v="0"/>
    <n v="58"/>
  </r>
  <r>
    <x v="2"/>
    <n v="2177"/>
    <s v="Fall 2017"/>
    <x v="3"/>
    <s v="EOT"/>
    <s v="PAFF"/>
    <x v="1"/>
    <x v="0"/>
    <s v="NRES"/>
    <x v="0"/>
    <n v="757"/>
  </r>
  <r>
    <x v="2"/>
    <n v="2221"/>
    <s v="Spring 2022"/>
    <x v="9"/>
    <s v="EOT"/>
    <s v="CLAS"/>
    <x v="5"/>
    <x v="1"/>
    <s v="RES"/>
    <x v="1"/>
    <n v="2461"/>
  </r>
  <r>
    <x v="2"/>
    <n v="2197"/>
    <s v="Fall 2019"/>
    <x v="5"/>
    <s v="EOT"/>
    <s v="CLAS"/>
    <x v="5"/>
    <x v="0"/>
    <s v="RES"/>
    <x v="1"/>
    <n v="57108"/>
  </r>
  <r>
    <x v="2"/>
    <n v="2204"/>
    <s v="Summer 2020"/>
    <x v="8"/>
    <s v="EOT"/>
    <s v="BUSN"/>
    <x v="0"/>
    <x v="0"/>
    <s v="RES"/>
    <x v="1"/>
    <n v="4809"/>
  </r>
  <r>
    <x v="2"/>
    <n v="2227"/>
    <s v="Fall 2022"/>
    <x v="6"/>
    <s v="EOT"/>
    <s v="EDUC"/>
    <x v="3"/>
    <x v="1"/>
    <s v="RES"/>
    <x v="1"/>
    <n v="5196"/>
  </r>
  <r>
    <x v="2"/>
    <n v="2177"/>
    <s v="Fall 2017"/>
    <x v="3"/>
    <s v="EOT"/>
    <s v="NODG"/>
    <x v="8"/>
    <x v="1"/>
    <s v="NRES"/>
    <x v="0"/>
    <n v="220"/>
  </r>
  <r>
    <x v="2"/>
    <n v="2241"/>
    <s v="Spring 2024"/>
    <x v="0"/>
    <s v="EOT"/>
    <s v="CLAS"/>
    <x v="5"/>
    <x v="0"/>
    <s v="RES"/>
    <x v="1"/>
    <n v="37474"/>
  </r>
  <r>
    <x v="2"/>
    <n v="2241"/>
    <s v="Spring 2024"/>
    <x v="0"/>
    <s v="EOT"/>
    <s v="BUSN"/>
    <x v="0"/>
    <x v="1"/>
    <s v="RES"/>
    <x v="1"/>
    <n v="6109"/>
  </r>
  <r>
    <x v="2"/>
    <n v="2234"/>
    <s v="Summer 2023"/>
    <x v="0"/>
    <s v="EOT"/>
    <s v="CLAS"/>
    <x v="5"/>
    <x v="1"/>
    <s v="NRES"/>
    <x v="0"/>
    <n v="39"/>
  </r>
  <r>
    <x v="2"/>
    <n v="2181"/>
    <s v="Spring 2018"/>
    <x v="3"/>
    <s v="EOT"/>
    <s v="CLAS"/>
    <x v="5"/>
    <x v="1"/>
    <s v="RES"/>
    <x v="1"/>
    <n v="2131"/>
  </r>
  <r>
    <x v="2"/>
    <n v="2251"/>
    <s v="Spring 2025"/>
    <x v="7"/>
    <s v="CENSUS"/>
    <s v="BUSN"/>
    <x v="0"/>
    <x v="0"/>
    <s v="RES"/>
    <x v="1"/>
    <n v="20046"/>
  </r>
  <r>
    <x v="2"/>
    <n v="2227"/>
    <s v="Fall 2022"/>
    <x v="6"/>
    <s v="EOT"/>
    <s v="ENGR"/>
    <x v="6"/>
    <x v="0"/>
    <s v="RES"/>
    <x v="1"/>
    <n v="13615"/>
  </r>
  <r>
    <x v="2"/>
    <n v="2157"/>
    <s v="Fall 2015"/>
    <x v="4"/>
    <s v="EOT"/>
    <s v="ARTM"/>
    <x v="2"/>
    <x v="0"/>
    <s v="RES"/>
    <x v="1"/>
    <n v="11902"/>
  </r>
  <r>
    <x v="2"/>
    <n v="2154"/>
    <s v="Summer 2015"/>
    <x v="4"/>
    <s v="EOT"/>
    <s v="NODG"/>
    <x v="8"/>
    <x v="1"/>
    <s v="RES"/>
    <x v="1"/>
    <n v="290"/>
  </r>
  <r>
    <x v="2"/>
    <n v="2181"/>
    <s v="Spring 2018"/>
    <x v="3"/>
    <s v="EOT"/>
    <s v="NODG"/>
    <x v="8"/>
    <x v="1"/>
    <s v="RES"/>
    <x v="1"/>
    <n v="1442"/>
  </r>
  <r>
    <x v="2"/>
    <n v="2207"/>
    <s v="Fall 2020"/>
    <x v="8"/>
    <s v="EOT"/>
    <s v="EDUC"/>
    <x v="3"/>
    <x v="1"/>
    <s v="RES"/>
    <x v="1"/>
    <n v="6538"/>
  </r>
  <r>
    <x v="2"/>
    <n v="2191"/>
    <s v="Spring 2019"/>
    <x v="2"/>
    <s v="EOT"/>
    <s v="ENGR"/>
    <x v="6"/>
    <x v="0"/>
    <s v="NRES"/>
    <x v="0"/>
    <n v="1577"/>
  </r>
  <r>
    <x v="2"/>
    <n v="2224"/>
    <s v="Summer 2022"/>
    <x v="6"/>
    <s v="EOT"/>
    <s v="NODG"/>
    <x v="8"/>
    <x v="1"/>
    <s v="RES"/>
    <x v="1"/>
    <n v="340"/>
  </r>
  <r>
    <x v="2"/>
    <n v="2231"/>
    <s v="Spring 2023"/>
    <x v="6"/>
    <s v="EOT"/>
    <s v="EDUC"/>
    <x v="3"/>
    <x v="1"/>
    <s v="NRES"/>
    <x v="0"/>
    <n v="666"/>
  </r>
  <r>
    <x v="2"/>
    <n v="2237"/>
    <s v="Fall 2023"/>
    <x v="0"/>
    <s v="EOT"/>
    <s v="EDUC"/>
    <x v="3"/>
    <x v="0"/>
    <s v="NRES"/>
    <x v="0"/>
    <n v="283"/>
  </r>
  <r>
    <x v="2"/>
    <n v="2191"/>
    <s v="Spring 2019"/>
    <x v="2"/>
    <s v="EOT"/>
    <s v="ENGR"/>
    <x v="6"/>
    <x v="0"/>
    <s v="RES"/>
    <x v="1"/>
    <n v="11635"/>
  </r>
  <r>
    <x v="2"/>
    <n v="2194"/>
    <s v="Summer 2019"/>
    <x v="5"/>
    <s v="EOT"/>
    <s v="ARTM"/>
    <x v="2"/>
    <x v="1"/>
    <s v="NRES"/>
    <x v="0"/>
    <n v="34"/>
  </r>
  <r>
    <x v="2"/>
    <n v="2164"/>
    <s v="Summer 2016"/>
    <x v="1"/>
    <s v="EOT"/>
    <s v="CLAS"/>
    <x v="5"/>
    <x v="0"/>
    <s v="NRES"/>
    <x v="0"/>
    <n v="1508"/>
  </r>
  <r>
    <x v="2"/>
    <n v="2171"/>
    <s v="Spring 2017"/>
    <x v="1"/>
    <s v="EOT"/>
    <s v="ARPL"/>
    <x v="4"/>
    <x v="0"/>
    <s v="NRES"/>
    <x v="0"/>
    <n v="919"/>
  </r>
  <r>
    <x v="2"/>
    <n v="2181"/>
    <s v="Spring 2018"/>
    <x v="3"/>
    <s v="EOT"/>
    <s v="BUSN"/>
    <x v="0"/>
    <x v="0"/>
    <s v="NRES"/>
    <x v="0"/>
    <n v="2406"/>
  </r>
  <r>
    <x v="2"/>
    <n v="2164"/>
    <s v="Summer 2016"/>
    <x v="1"/>
    <s v="EOT"/>
    <s v="ARTM"/>
    <x v="2"/>
    <x v="0"/>
    <s v="RES"/>
    <x v="1"/>
    <n v="628"/>
  </r>
  <r>
    <x v="2"/>
    <n v="2187"/>
    <s v="Fall 2018"/>
    <x v="2"/>
    <s v="EOT"/>
    <s v="ARPL"/>
    <x v="4"/>
    <x v="0"/>
    <s v="RES"/>
    <x v="1"/>
    <n v="4263"/>
  </r>
  <r>
    <x v="2"/>
    <n v="2241"/>
    <s v="Spring 2024"/>
    <x v="0"/>
    <s v="EOT"/>
    <s v="BUSN"/>
    <x v="0"/>
    <x v="0"/>
    <s v="NRES"/>
    <x v="0"/>
    <n v="3049"/>
  </r>
  <r>
    <x v="2"/>
    <n v="2224"/>
    <s v="Summer 2022"/>
    <x v="6"/>
    <s v="EOT"/>
    <s v="EDUC"/>
    <x v="3"/>
    <x v="1"/>
    <s v="NRES"/>
    <x v="0"/>
    <n v="415"/>
  </r>
  <r>
    <x v="2"/>
    <n v="2161"/>
    <s v="Spring 2016"/>
    <x v="4"/>
    <s v="EOT"/>
    <s v="ARPL"/>
    <x v="4"/>
    <x v="1"/>
    <s v="NRES"/>
    <x v="0"/>
    <n v="775"/>
  </r>
  <r>
    <x v="2"/>
    <n v="2191"/>
    <s v="Spring 2019"/>
    <x v="2"/>
    <s v="EOT"/>
    <s v="CLAS"/>
    <x v="5"/>
    <x v="0"/>
    <s v="RES"/>
    <x v="1"/>
    <n v="55095"/>
  </r>
  <r>
    <x v="2"/>
    <n v="2171"/>
    <s v="Spring 2017"/>
    <x v="1"/>
    <s v="EOT"/>
    <s v="BUSN"/>
    <x v="0"/>
    <x v="0"/>
    <s v="NRES"/>
    <x v="0"/>
    <n v="2168"/>
  </r>
  <r>
    <x v="2"/>
    <n v="2197"/>
    <s v="Fall 2019"/>
    <x v="5"/>
    <s v="EOT"/>
    <s v="CLAS"/>
    <x v="5"/>
    <x v="1"/>
    <s v="RES"/>
    <x v="1"/>
    <n v="2592"/>
  </r>
  <r>
    <x v="2"/>
    <n v="2214"/>
    <s v="Summer 2021"/>
    <x v="9"/>
    <s v="EOT"/>
    <s v="ARTM"/>
    <x v="2"/>
    <x v="0"/>
    <s v="NRES"/>
    <x v="0"/>
    <n v="241"/>
  </r>
  <r>
    <x v="2"/>
    <n v="2211"/>
    <s v="Spring 2021"/>
    <x v="8"/>
    <s v="EOT"/>
    <s v="BUSN"/>
    <x v="0"/>
    <x v="1"/>
    <s v="NRES"/>
    <x v="0"/>
    <n v="1419.5"/>
  </r>
  <r>
    <x v="2"/>
    <n v="2221"/>
    <s v="Spring 2022"/>
    <x v="9"/>
    <s v="EOT"/>
    <s v="ARTM"/>
    <x v="2"/>
    <x v="1"/>
    <s v="RES"/>
    <x v="1"/>
    <n v="186"/>
  </r>
  <r>
    <x v="2"/>
    <n v="2191"/>
    <s v="Spring 2019"/>
    <x v="2"/>
    <s v="EOT"/>
    <s v="ARTM"/>
    <x v="2"/>
    <x v="0"/>
    <s v="NRES"/>
    <x v="0"/>
    <n v="2848"/>
  </r>
  <r>
    <x v="2"/>
    <n v="2211"/>
    <s v="Spring 2021"/>
    <x v="8"/>
    <s v="EOT"/>
    <s v="NODG"/>
    <x v="8"/>
    <x v="0"/>
    <s v="RES"/>
    <x v="1"/>
    <n v="877"/>
  </r>
  <r>
    <x v="2"/>
    <n v="2231"/>
    <s v="Spring 2023"/>
    <x v="6"/>
    <s v="EOT"/>
    <s v="NODG"/>
    <x v="8"/>
    <x v="1"/>
    <s v="NRES"/>
    <x v="0"/>
    <n v="143"/>
  </r>
  <r>
    <x v="2"/>
    <n v="2154"/>
    <s v="Summer 2015"/>
    <x v="4"/>
    <s v="EOT"/>
    <s v="PAFF"/>
    <x v="1"/>
    <x v="1"/>
    <s v="NRES"/>
    <x v="0"/>
    <n v="190"/>
  </r>
  <r>
    <x v="2"/>
    <n v="2181"/>
    <s v="Spring 2018"/>
    <x v="3"/>
    <s v="EOT"/>
    <s v="ENGR"/>
    <x v="6"/>
    <x v="0"/>
    <s v="RES"/>
    <x v="1"/>
    <n v="10011"/>
  </r>
  <r>
    <x v="2"/>
    <n v="2167"/>
    <s v="Fall 2016"/>
    <x v="1"/>
    <s v="EOT"/>
    <s v="ARPL"/>
    <x v="4"/>
    <x v="0"/>
    <s v="NRES"/>
    <x v="0"/>
    <n v="995"/>
  </r>
  <r>
    <x v="2"/>
    <n v="2207"/>
    <s v="Fall 2020"/>
    <x v="8"/>
    <s v="EOT"/>
    <s v="BUSN"/>
    <x v="0"/>
    <x v="1"/>
    <s v="NRES"/>
    <x v="0"/>
    <n v="1284"/>
  </r>
  <r>
    <x v="2"/>
    <n v="2224"/>
    <s v="Summer 2022"/>
    <x v="6"/>
    <s v="EOT"/>
    <s v="CLAS"/>
    <x v="5"/>
    <x v="0"/>
    <s v="RES"/>
    <x v="1"/>
    <n v="8487"/>
  </r>
  <r>
    <x v="2"/>
    <n v="2224"/>
    <s v="Summer 2022"/>
    <x v="6"/>
    <s v="EOT"/>
    <s v="PAFF"/>
    <x v="1"/>
    <x v="1"/>
    <s v="RES"/>
    <x v="1"/>
    <n v="584"/>
  </r>
  <r>
    <x v="2"/>
    <n v="2227"/>
    <s v="Fall 2022"/>
    <x v="6"/>
    <s v="EOT"/>
    <s v="ENGR"/>
    <x v="6"/>
    <x v="1"/>
    <s v="RES"/>
    <x v="1"/>
    <n v="1249"/>
  </r>
  <r>
    <x v="2"/>
    <n v="2171"/>
    <s v="Spring 2017"/>
    <x v="1"/>
    <s v="EOT"/>
    <s v="EDUC"/>
    <x v="3"/>
    <x v="0"/>
    <s v="RES"/>
    <x v="1"/>
    <n v="2392"/>
  </r>
  <r>
    <x v="2"/>
    <n v="2251"/>
    <s v="Spring 2025"/>
    <x v="7"/>
    <s v="CENSUS"/>
    <s v="CLAS"/>
    <x v="5"/>
    <x v="1"/>
    <s v="NRES"/>
    <x v="0"/>
    <n v="437"/>
  </r>
  <r>
    <x v="2"/>
    <n v="2181"/>
    <s v="Spring 2018"/>
    <x v="3"/>
    <s v="EOT"/>
    <s v="PAFF"/>
    <x v="1"/>
    <x v="1"/>
    <s v="NRES"/>
    <x v="0"/>
    <n v="521"/>
  </r>
  <r>
    <x v="2"/>
    <n v="2167"/>
    <s v="Fall 2016"/>
    <x v="1"/>
    <s v="EOT"/>
    <s v="ARTM"/>
    <x v="2"/>
    <x v="0"/>
    <s v="NRES"/>
    <x v="0"/>
    <n v="2769"/>
  </r>
  <r>
    <x v="2"/>
    <n v="2194"/>
    <s v="Summer 2019"/>
    <x v="5"/>
    <s v="EOT"/>
    <s v="ARTM"/>
    <x v="2"/>
    <x v="1"/>
    <s v="RES"/>
    <x v="1"/>
    <n v="28"/>
  </r>
  <r>
    <x v="2"/>
    <n v="2221"/>
    <s v="Spring 2022"/>
    <x v="9"/>
    <s v="EOT"/>
    <s v="ARPL"/>
    <x v="4"/>
    <x v="1"/>
    <s v="RES"/>
    <x v="1"/>
    <n v="3261"/>
  </r>
  <r>
    <x v="2"/>
    <n v="2201"/>
    <s v="Spring 2020"/>
    <x v="5"/>
    <s v="EOT"/>
    <s v="CLAS"/>
    <x v="5"/>
    <x v="0"/>
    <s v="RES"/>
    <x v="1"/>
    <n v="50595"/>
  </r>
  <r>
    <x v="2"/>
    <n v="2167"/>
    <s v="Fall 2016"/>
    <x v="1"/>
    <s v="EOT"/>
    <s v="EDUC"/>
    <x v="3"/>
    <x v="0"/>
    <s v="RES"/>
    <x v="1"/>
    <n v="2496"/>
  </r>
  <r>
    <x v="2"/>
    <n v="2234"/>
    <s v="Summer 2023"/>
    <x v="0"/>
    <s v="EOT"/>
    <s v="EDUC"/>
    <x v="3"/>
    <x v="0"/>
    <s v="RES"/>
    <x v="1"/>
    <n v="593"/>
  </r>
  <r>
    <x v="2"/>
    <n v="2224"/>
    <s v="Summer 2022"/>
    <x v="6"/>
    <s v="EOT"/>
    <s v="ARTM"/>
    <x v="2"/>
    <x v="1"/>
    <s v="RES"/>
    <x v="1"/>
    <n v="17"/>
  </r>
  <r>
    <x v="2"/>
    <n v="2177"/>
    <s v="Fall 2017"/>
    <x v="3"/>
    <s v="EOT"/>
    <s v="BUSN"/>
    <x v="0"/>
    <x v="0"/>
    <s v="NRES"/>
    <x v="0"/>
    <n v="2318"/>
  </r>
  <r>
    <x v="2"/>
    <n v="2174"/>
    <s v="Summer 2017"/>
    <x v="3"/>
    <s v="EOT"/>
    <s v="PAFF"/>
    <x v="1"/>
    <x v="0"/>
    <s v="NRES"/>
    <x v="0"/>
    <n v="208"/>
  </r>
  <r>
    <x v="2"/>
    <n v="2181"/>
    <s v="Spring 2018"/>
    <x v="3"/>
    <s v="EOT"/>
    <s v="CLAS"/>
    <x v="5"/>
    <x v="1"/>
    <s v="NRES"/>
    <x v="0"/>
    <n v="628.5"/>
  </r>
  <r>
    <x v="2"/>
    <n v="2194"/>
    <s v="Summer 2019"/>
    <x v="5"/>
    <s v="EOT"/>
    <s v="PAFF"/>
    <x v="1"/>
    <x v="0"/>
    <s v="NRES"/>
    <x v="0"/>
    <n v="323"/>
  </r>
  <r>
    <x v="2"/>
    <n v="2174"/>
    <s v="Summer 2017"/>
    <x v="3"/>
    <s v="EOT"/>
    <s v="BUSN"/>
    <x v="0"/>
    <x v="0"/>
    <s v="RES"/>
    <x v="1"/>
    <n v="3521"/>
  </r>
  <r>
    <x v="2"/>
    <n v="2251"/>
    <s v="Spring 2025"/>
    <x v="7"/>
    <s v="CENSUS"/>
    <s v="CLAS"/>
    <x v="5"/>
    <x v="1"/>
    <s v="RES"/>
    <x v="1"/>
    <n v="2110.5"/>
  </r>
  <r>
    <x v="2"/>
    <n v="2207"/>
    <s v="Fall 2020"/>
    <x v="8"/>
    <s v="EOT"/>
    <s v="PAFF"/>
    <x v="1"/>
    <x v="1"/>
    <s v="RES"/>
    <x v="1"/>
    <n v="1979"/>
  </r>
  <r>
    <x v="2"/>
    <n v="2201"/>
    <s v="Spring 2020"/>
    <x v="5"/>
    <s v="EOT"/>
    <s v="ARTM"/>
    <x v="2"/>
    <x v="1"/>
    <s v="NRES"/>
    <x v="0"/>
    <n v="36"/>
  </r>
  <r>
    <x v="2"/>
    <n v="2227"/>
    <s v="Fall 2022"/>
    <x v="6"/>
    <s v="EOT"/>
    <s v="EDUC"/>
    <x v="3"/>
    <x v="0"/>
    <s v="NRES"/>
    <x v="0"/>
    <n v="352"/>
  </r>
  <r>
    <x v="2"/>
    <n v="2207"/>
    <s v="Fall 2020"/>
    <x v="8"/>
    <s v="EOT"/>
    <s v="ARPL"/>
    <x v="4"/>
    <x v="1"/>
    <s v="RES"/>
    <x v="1"/>
    <n v="3798"/>
  </r>
  <r>
    <x v="2"/>
    <n v="2154"/>
    <s v="Summer 2015"/>
    <x v="4"/>
    <s v="EOT"/>
    <s v="NODG"/>
    <x v="8"/>
    <x v="0"/>
    <s v="NRES"/>
    <x v="0"/>
    <n v="97"/>
  </r>
  <r>
    <x v="2"/>
    <n v="2161"/>
    <s v="Spring 2016"/>
    <x v="4"/>
    <s v="EOT"/>
    <s v="EDUC"/>
    <x v="3"/>
    <x v="1"/>
    <s v="RES"/>
    <x v="1"/>
    <n v="5813"/>
  </r>
  <r>
    <x v="2"/>
    <n v="2197"/>
    <s v="Fall 2019"/>
    <x v="5"/>
    <s v="EOT"/>
    <s v="PAFF"/>
    <x v="1"/>
    <x v="0"/>
    <s v="RES"/>
    <x v="1"/>
    <n v="4297"/>
  </r>
  <r>
    <x v="2"/>
    <n v="2231"/>
    <s v="Spring 2023"/>
    <x v="6"/>
    <s v="EOT"/>
    <s v="ENGR"/>
    <x v="6"/>
    <x v="1"/>
    <s v="NRES"/>
    <x v="0"/>
    <n v="1662.5"/>
  </r>
  <r>
    <x v="2"/>
    <n v="2184"/>
    <s v="Summer 2018"/>
    <x v="2"/>
    <s v="EOT"/>
    <s v="ENGR"/>
    <x v="6"/>
    <x v="0"/>
    <s v="RES"/>
    <x v="1"/>
    <n v="1497"/>
  </r>
  <r>
    <x v="2"/>
    <n v="2191"/>
    <s v="Spring 2019"/>
    <x v="2"/>
    <s v="EOT"/>
    <s v="BUSN"/>
    <x v="0"/>
    <x v="1"/>
    <s v="RES"/>
    <x v="1"/>
    <n v="4041"/>
  </r>
  <r>
    <x v="2"/>
    <n v="2211"/>
    <s v="Spring 2021"/>
    <x v="8"/>
    <s v="EOT"/>
    <s v="EDUC"/>
    <x v="3"/>
    <x v="1"/>
    <s v="RES"/>
    <x v="1"/>
    <n v="6376"/>
  </r>
  <r>
    <x v="2"/>
    <n v="2231"/>
    <s v="Spring 2023"/>
    <x v="6"/>
    <s v="EOT"/>
    <s v="BUSN"/>
    <x v="0"/>
    <x v="1"/>
    <s v="RES"/>
    <x v="1"/>
    <n v="6347"/>
  </r>
  <r>
    <x v="2"/>
    <n v="2224"/>
    <s v="Summer 2022"/>
    <x v="6"/>
    <s v="EOT"/>
    <s v="ARTM"/>
    <x v="2"/>
    <x v="1"/>
    <s v="NRES"/>
    <x v="0"/>
    <n v="30"/>
  </r>
  <r>
    <x v="2"/>
    <n v="2167"/>
    <s v="Fall 2016"/>
    <x v="1"/>
    <s v="EOT"/>
    <s v="CLAS"/>
    <x v="5"/>
    <x v="0"/>
    <s v="RES"/>
    <x v="1"/>
    <n v="63712"/>
  </r>
  <r>
    <x v="2"/>
    <n v="2191"/>
    <s v="Spring 2019"/>
    <x v="2"/>
    <s v="EOT"/>
    <s v="CLAS"/>
    <x v="5"/>
    <x v="1"/>
    <s v="NRES"/>
    <x v="0"/>
    <n v="568"/>
  </r>
  <r>
    <x v="2"/>
    <n v="2247"/>
    <s v="Fall 2024"/>
    <x v="7"/>
    <s v="EOT"/>
    <s v="ARTM"/>
    <x v="2"/>
    <x v="1"/>
    <s v="RES"/>
    <x v="1"/>
    <n v="135"/>
  </r>
  <r>
    <x v="2"/>
    <n v="2177"/>
    <s v="Fall 2017"/>
    <x v="3"/>
    <s v="EOT"/>
    <s v="NODG"/>
    <x v="8"/>
    <x v="0"/>
    <s v="NRES"/>
    <x v="0"/>
    <n v="76"/>
  </r>
  <r>
    <x v="2"/>
    <n v="2157"/>
    <s v="Fall 2015"/>
    <x v="4"/>
    <s v="EOT"/>
    <s v="BUSN"/>
    <x v="0"/>
    <x v="1"/>
    <s v="RES"/>
    <x v="1"/>
    <n v="4983"/>
  </r>
  <r>
    <x v="2"/>
    <n v="2221"/>
    <s v="Spring 2022"/>
    <x v="9"/>
    <s v="EOT"/>
    <s v="ENGR"/>
    <x v="6"/>
    <x v="1"/>
    <s v="RES"/>
    <x v="1"/>
    <n v="1260"/>
  </r>
  <r>
    <x v="2"/>
    <n v="2221"/>
    <s v="Spring 2022"/>
    <x v="9"/>
    <s v="EOT"/>
    <s v="EDUC"/>
    <x v="3"/>
    <x v="1"/>
    <s v="RES"/>
    <x v="1"/>
    <n v="5926"/>
  </r>
  <r>
    <x v="2"/>
    <n v="2191"/>
    <s v="Spring 2019"/>
    <x v="2"/>
    <s v="EOT"/>
    <s v="NODG"/>
    <x v="8"/>
    <x v="0"/>
    <s v="RES"/>
    <x v="1"/>
    <n v="742"/>
  </r>
  <r>
    <x v="2"/>
    <n v="2251"/>
    <s v="Spring 2025"/>
    <x v="7"/>
    <s v="CENSUS"/>
    <s v="BUSN"/>
    <x v="0"/>
    <x v="1"/>
    <s v="RES"/>
    <x v="1"/>
    <n v="6537"/>
  </r>
  <r>
    <x v="2"/>
    <n v="2234"/>
    <s v="Summer 2023"/>
    <x v="0"/>
    <s v="EOT"/>
    <s v="NODG"/>
    <x v="8"/>
    <x v="0"/>
    <s v="NRES"/>
    <x v="0"/>
    <n v="16"/>
  </r>
  <r>
    <x v="2"/>
    <n v="2224"/>
    <s v="Summer 2022"/>
    <x v="6"/>
    <s v="EOT"/>
    <s v="PAFF"/>
    <x v="1"/>
    <x v="0"/>
    <s v="RES"/>
    <x v="1"/>
    <n v="804"/>
  </r>
  <r>
    <x v="2"/>
    <n v="2194"/>
    <s v="Summer 2019"/>
    <x v="5"/>
    <s v="EOT"/>
    <s v="EDUC"/>
    <x v="3"/>
    <x v="0"/>
    <s v="RES"/>
    <x v="1"/>
    <n v="604"/>
  </r>
  <r>
    <x v="2"/>
    <n v="2241"/>
    <s v="Spring 2024"/>
    <x v="0"/>
    <s v="EOT"/>
    <s v="NODG"/>
    <x v="8"/>
    <x v="0"/>
    <s v="NRES"/>
    <x v="0"/>
    <n v="61"/>
  </r>
  <r>
    <x v="2"/>
    <n v="2214"/>
    <s v="Summer 2021"/>
    <x v="9"/>
    <s v="EOT"/>
    <s v="ENGR"/>
    <x v="6"/>
    <x v="1"/>
    <s v="NRES"/>
    <x v="0"/>
    <n v="100"/>
  </r>
  <r>
    <x v="2"/>
    <n v="2201"/>
    <s v="Spring 2020"/>
    <x v="5"/>
    <s v="EOT"/>
    <s v="ARPL"/>
    <x v="4"/>
    <x v="0"/>
    <s v="NRES"/>
    <x v="0"/>
    <n v="884"/>
  </r>
  <r>
    <x v="2"/>
    <n v="2217"/>
    <s v="Fall 2021"/>
    <x v="9"/>
    <s v="EOT"/>
    <s v="CLAS"/>
    <x v="5"/>
    <x v="0"/>
    <s v="NRES"/>
    <x v="0"/>
    <n v="6719"/>
  </r>
  <r>
    <x v="3"/>
    <n v="2167"/>
    <s v="Fall 2016"/>
    <x v="1"/>
    <s v="EOT"/>
    <s v="ARTM"/>
    <x v="2"/>
    <x v="0"/>
    <s v="RES"/>
    <x v="1"/>
    <n v="1014"/>
  </r>
  <r>
    <x v="3"/>
    <n v="2237"/>
    <s v="Fall 2023"/>
    <x v="0"/>
    <s v="EOT"/>
    <s v="MEDS"/>
    <x v="9"/>
    <x v="1"/>
    <s v="RES"/>
    <x v="1"/>
    <n v="3"/>
  </r>
  <r>
    <x v="3"/>
    <n v="2217"/>
    <s v="Fall 2021"/>
    <x v="9"/>
    <s v="EOT"/>
    <s v="NODG"/>
    <x v="8"/>
    <x v="0"/>
    <s v="NRES"/>
    <x v="0"/>
    <n v="20"/>
  </r>
  <r>
    <x v="3"/>
    <n v="2237"/>
    <s v="Fall 2023"/>
    <x v="0"/>
    <s v="EOT"/>
    <s v="BUSN"/>
    <x v="0"/>
    <x v="0"/>
    <s v="RES"/>
    <x v="1"/>
    <n v="1771"/>
  </r>
  <r>
    <x v="3"/>
    <n v="2227"/>
    <s v="Fall 2022"/>
    <x v="6"/>
    <s v="EOT"/>
    <s v="PAFF"/>
    <x v="1"/>
    <x v="0"/>
    <s v="RES"/>
    <x v="1"/>
    <n v="322"/>
  </r>
  <r>
    <x v="3"/>
    <n v="2227"/>
    <s v="Fall 2022"/>
    <x v="6"/>
    <s v="EOT"/>
    <s v="ARPL"/>
    <x v="4"/>
    <x v="0"/>
    <s v="RES"/>
    <x v="1"/>
    <n v="358"/>
  </r>
  <r>
    <x v="3"/>
    <n v="2217"/>
    <s v="Fall 2021"/>
    <x v="9"/>
    <s v="EOT"/>
    <s v="EDUC"/>
    <x v="3"/>
    <x v="1"/>
    <s v="RES"/>
    <x v="1"/>
    <n v="1045"/>
  </r>
  <r>
    <x v="3"/>
    <n v="2187"/>
    <s v="Fall 2018"/>
    <x v="2"/>
    <s v="EOT"/>
    <s v="ARPL"/>
    <x v="4"/>
    <x v="1"/>
    <s v="RES"/>
    <x v="1"/>
    <n v="332"/>
  </r>
  <r>
    <x v="3"/>
    <n v="2247"/>
    <s v="Fall 2024"/>
    <x v="7"/>
    <s v="EOT"/>
    <s v="PAFF"/>
    <x v="1"/>
    <x v="0"/>
    <s v="RES"/>
    <x v="1"/>
    <n v="303"/>
  </r>
  <r>
    <x v="3"/>
    <n v="2247"/>
    <s v="Fall 2024"/>
    <x v="7"/>
    <s v="EOT"/>
    <s v="ARTM"/>
    <x v="2"/>
    <x v="0"/>
    <s v="RES"/>
    <x v="1"/>
    <n v="1035"/>
  </r>
  <r>
    <x v="3"/>
    <n v="2167"/>
    <s v="Fall 2016"/>
    <x v="1"/>
    <s v="EOT"/>
    <s v="PAFF"/>
    <x v="1"/>
    <x v="1"/>
    <s v="NRES"/>
    <x v="0"/>
    <n v="99"/>
  </r>
  <r>
    <x v="3"/>
    <n v="2217"/>
    <s v="Fall 2021"/>
    <x v="9"/>
    <s v="EOT"/>
    <s v="EDUC"/>
    <x v="3"/>
    <x v="0"/>
    <s v="RES"/>
    <x v="1"/>
    <n v="265"/>
  </r>
  <r>
    <x v="3"/>
    <n v="2217"/>
    <s v="Fall 2021"/>
    <x v="9"/>
    <s v="EOT"/>
    <s v="PAFF"/>
    <x v="1"/>
    <x v="0"/>
    <s v="NRES"/>
    <x v="0"/>
    <n v="43"/>
  </r>
  <r>
    <x v="3"/>
    <n v="2177"/>
    <s v="Fall 2017"/>
    <x v="3"/>
    <s v="EOT"/>
    <s v="EDUC"/>
    <x v="3"/>
    <x v="0"/>
    <s v="RES"/>
    <x v="1"/>
    <n v="237"/>
  </r>
  <r>
    <x v="3"/>
    <n v="2177"/>
    <s v="Fall 2017"/>
    <x v="3"/>
    <s v="EOT"/>
    <s v="NOCR"/>
    <x v="10"/>
    <x v="2"/>
    <s v="RES"/>
    <x v="1"/>
    <n v="1"/>
  </r>
  <r>
    <x v="3"/>
    <n v="2157"/>
    <s v="Fall 2015"/>
    <x v="4"/>
    <s v="EOT"/>
    <s v="MEDS"/>
    <x v="9"/>
    <x v="1"/>
    <s v="RES"/>
    <x v="1"/>
    <n v="1"/>
  </r>
  <r>
    <x v="3"/>
    <n v="2237"/>
    <s v="Fall 2023"/>
    <x v="0"/>
    <s v="EOT"/>
    <s v="ENGR"/>
    <x v="6"/>
    <x v="0"/>
    <s v="NRES"/>
    <x v="0"/>
    <n v="229"/>
  </r>
  <r>
    <x v="3"/>
    <n v="2167"/>
    <s v="Fall 2016"/>
    <x v="1"/>
    <s v="EOT"/>
    <s v="NODG"/>
    <x v="8"/>
    <x v="1"/>
    <s v="NRES"/>
    <x v="0"/>
    <n v="40"/>
  </r>
  <r>
    <x v="3"/>
    <n v="2167"/>
    <s v="Fall 2016"/>
    <x v="1"/>
    <s v="EOT"/>
    <s v="NULL"/>
    <x v="11"/>
    <x v="3"/>
    <s v="RES"/>
    <x v="1"/>
    <n v="1"/>
  </r>
  <r>
    <x v="3"/>
    <n v="2207"/>
    <s v="Fall 2020"/>
    <x v="8"/>
    <s v="EOT"/>
    <s v="CLAS"/>
    <x v="5"/>
    <x v="0"/>
    <s v="NRES"/>
    <x v="0"/>
    <n v="631"/>
  </r>
  <r>
    <x v="3"/>
    <n v="2207"/>
    <s v="Fall 2020"/>
    <x v="8"/>
    <s v="EOT"/>
    <s v="EDUC"/>
    <x v="3"/>
    <x v="0"/>
    <s v="NRES"/>
    <x v="0"/>
    <n v="28"/>
  </r>
  <r>
    <x v="3"/>
    <n v="2227"/>
    <s v="Fall 2022"/>
    <x v="6"/>
    <s v="EOT"/>
    <s v="PAFF"/>
    <x v="1"/>
    <x v="1"/>
    <s v="NRES"/>
    <x v="0"/>
    <n v="95"/>
  </r>
  <r>
    <x v="3"/>
    <n v="2167"/>
    <s v="Fall 2016"/>
    <x v="1"/>
    <s v="EOT"/>
    <s v="CLAS"/>
    <x v="5"/>
    <x v="1"/>
    <s v="RES"/>
    <x v="1"/>
    <n v="492"/>
  </r>
  <r>
    <x v="3"/>
    <n v="2157"/>
    <s v="Fall 2015"/>
    <x v="4"/>
    <s v="EOT"/>
    <s v="ARPL"/>
    <x v="4"/>
    <x v="1"/>
    <s v="RES"/>
    <x v="1"/>
    <n v="315"/>
  </r>
  <r>
    <x v="3"/>
    <n v="2177"/>
    <s v="Fall 2017"/>
    <x v="3"/>
    <s v="EOT"/>
    <s v="NODG"/>
    <x v="8"/>
    <x v="0"/>
    <s v="RES"/>
    <x v="1"/>
    <n v="76"/>
  </r>
  <r>
    <x v="3"/>
    <n v="2157"/>
    <s v="Fall 2015"/>
    <x v="4"/>
    <s v="EOT"/>
    <s v="NODG"/>
    <x v="8"/>
    <x v="0"/>
    <s v="RES"/>
    <x v="1"/>
    <n v="34"/>
  </r>
  <r>
    <x v="3"/>
    <n v="2207"/>
    <s v="Fall 2020"/>
    <x v="8"/>
    <s v="EOT"/>
    <s v="ENGR"/>
    <x v="6"/>
    <x v="0"/>
    <s v="NRES"/>
    <x v="0"/>
    <n v="196"/>
  </r>
  <r>
    <x v="3"/>
    <n v="2157"/>
    <s v="Fall 2015"/>
    <x v="4"/>
    <s v="EOT"/>
    <s v="EDUC"/>
    <x v="3"/>
    <x v="1"/>
    <s v="RES"/>
    <x v="1"/>
    <n v="989"/>
  </r>
  <r>
    <x v="3"/>
    <n v="2207"/>
    <s v="Fall 2020"/>
    <x v="8"/>
    <s v="EOT"/>
    <s v="ENGR"/>
    <x v="6"/>
    <x v="1"/>
    <s v="NRES"/>
    <x v="0"/>
    <n v="166"/>
  </r>
  <r>
    <x v="3"/>
    <n v="2227"/>
    <s v="Fall 2022"/>
    <x v="6"/>
    <s v="EOT"/>
    <s v="CLAS"/>
    <x v="5"/>
    <x v="1"/>
    <s v="NRES"/>
    <x v="0"/>
    <n v="67"/>
  </r>
  <r>
    <x v="3"/>
    <n v="2217"/>
    <s v="Fall 2021"/>
    <x v="9"/>
    <s v="EOT"/>
    <s v="ARPL"/>
    <x v="4"/>
    <x v="1"/>
    <s v="RES"/>
    <x v="1"/>
    <n v="325"/>
  </r>
  <r>
    <x v="3"/>
    <n v="2197"/>
    <s v="Fall 2019"/>
    <x v="5"/>
    <s v="EOT"/>
    <s v="ARTM"/>
    <x v="2"/>
    <x v="0"/>
    <s v="RES"/>
    <x v="1"/>
    <n v="1098"/>
  </r>
  <r>
    <x v="3"/>
    <n v="2227"/>
    <s v="Fall 2022"/>
    <x v="6"/>
    <s v="EOT"/>
    <s v="ARTM"/>
    <x v="2"/>
    <x v="0"/>
    <s v="NRES"/>
    <x v="0"/>
    <n v="238"/>
  </r>
  <r>
    <x v="3"/>
    <n v="2187"/>
    <s v="Fall 2018"/>
    <x v="2"/>
    <s v="EOT"/>
    <s v="NODG"/>
    <x v="8"/>
    <x v="1"/>
    <s v="NRES"/>
    <x v="0"/>
    <n v="35"/>
  </r>
  <r>
    <x v="3"/>
    <n v="2157"/>
    <s v="Fall 2015"/>
    <x v="4"/>
    <s v="EOT"/>
    <s v="ARTM"/>
    <x v="2"/>
    <x v="1"/>
    <s v="RES"/>
    <x v="1"/>
    <n v="19"/>
  </r>
  <r>
    <x v="3"/>
    <n v="2177"/>
    <s v="Fall 2017"/>
    <x v="3"/>
    <s v="EOT"/>
    <s v="ARTM"/>
    <x v="2"/>
    <x v="1"/>
    <s v="RES"/>
    <x v="1"/>
    <n v="26"/>
  </r>
  <r>
    <x v="3"/>
    <n v="2157"/>
    <s v="Fall 2015"/>
    <x v="4"/>
    <s v="EOT"/>
    <s v="PAFF"/>
    <x v="1"/>
    <x v="1"/>
    <s v="RES"/>
    <x v="1"/>
    <n v="343"/>
  </r>
  <r>
    <x v="3"/>
    <n v="2167"/>
    <s v="Fall 2016"/>
    <x v="1"/>
    <s v="EOT"/>
    <s v="ENGR"/>
    <x v="6"/>
    <x v="0"/>
    <s v="NRES"/>
    <x v="0"/>
    <n v="67"/>
  </r>
  <r>
    <x v="3"/>
    <n v="2197"/>
    <s v="Fall 2019"/>
    <x v="5"/>
    <s v="EOT"/>
    <s v="PAFF"/>
    <x v="1"/>
    <x v="1"/>
    <s v="NRES"/>
    <x v="0"/>
    <n v="71"/>
  </r>
  <r>
    <x v="3"/>
    <n v="2177"/>
    <s v="Fall 2017"/>
    <x v="3"/>
    <s v="EOT"/>
    <s v="EDUC"/>
    <x v="3"/>
    <x v="0"/>
    <s v="NRES"/>
    <x v="0"/>
    <n v="27"/>
  </r>
  <r>
    <x v="3"/>
    <n v="2187"/>
    <s v="Fall 2018"/>
    <x v="2"/>
    <s v="EOT"/>
    <s v="NODG"/>
    <x v="8"/>
    <x v="0"/>
    <s v="NRES"/>
    <x v="0"/>
    <n v="8"/>
  </r>
  <r>
    <x v="3"/>
    <n v="2157"/>
    <s v="Fall 2015"/>
    <x v="4"/>
    <s v="EOT"/>
    <s v="CLAS"/>
    <x v="5"/>
    <x v="1"/>
    <s v="NRES"/>
    <x v="0"/>
    <n v="103"/>
  </r>
  <r>
    <x v="3"/>
    <n v="2237"/>
    <s v="Fall 2023"/>
    <x v="0"/>
    <s v="EOT"/>
    <s v="BUSN"/>
    <x v="0"/>
    <x v="1"/>
    <s v="RES"/>
    <x v="1"/>
    <n v="1068"/>
  </r>
  <r>
    <x v="3"/>
    <n v="2187"/>
    <s v="Fall 2018"/>
    <x v="2"/>
    <s v="EOT"/>
    <s v="BUSN"/>
    <x v="0"/>
    <x v="0"/>
    <s v="NRES"/>
    <x v="0"/>
    <n v="204"/>
  </r>
  <r>
    <x v="3"/>
    <n v="2237"/>
    <s v="Fall 2023"/>
    <x v="0"/>
    <s v="EOT"/>
    <s v="ENGR"/>
    <x v="6"/>
    <x v="1"/>
    <s v="RES"/>
    <x v="1"/>
    <n v="202"/>
  </r>
  <r>
    <x v="3"/>
    <n v="2187"/>
    <s v="Fall 2018"/>
    <x v="2"/>
    <s v="EOT"/>
    <s v="NOCR"/>
    <x v="10"/>
    <x v="2"/>
    <s v="RES"/>
    <x v="1"/>
    <n v="1"/>
  </r>
  <r>
    <x v="3"/>
    <n v="2177"/>
    <s v="Fall 2017"/>
    <x v="3"/>
    <s v="EOT"/>
    <s v="BUSN"/>
    <x v="0"/>
    <x v="1"/>
    <s v="RES"/>
    <x v="1"/>
    <n v="862"/>
  </r>
  <r>
    <x v="3"/>
    <n v="2197"/>
    <s v="Fall 2019"/>
    <x v="5"/>
    <s v="EOT"/>
    <s v="BUSN"/>
    <x v="0"/>
    <x v="0"/>
    <s v="RES"/>
    <x v="1"/>
    <n v="1676"/>
  </r>
  <r>
    <x v="3"/>
    <n v="2227"/>
    <s v="Fall 2022"/>
    <x v="6"/>
    <s v="EOT"/>
    <s v="ARPL"/>
    <x v="4"/>
    <x v="1"/>
    <s v="RES"/>
    <x v="1"/>
    <n v="276"/>
  </r>
  <r>
    <x v="3"/>
    <n v="2157"/>
    <s v="Fall 2015"/>
    <x v="4"/>
    <s v="EOT"/>
    <s v="ENGR"/>
    <x v="6"/>
    <x v="1"/>
    <s v="RES"/>
    <x v="1"/>
    <n v="265"/>
  </r>
  <r>
    <x v="3"/>
    <n v="2177"/>
    <s v="Fall 2017"/>
    <x v="3"/>
    <s v="EOT"/>
    <s v="PAFF"/>
    <x v="1"/>
    <x v="1"/>
    <s v="NRES"/>
    <x v="0"/>
    <n v="97"/>
  </r>
  <r>
    <x v="3"/>
    <n v="2247"/>
    <s v="Fall 2024"/>
    <x v="7"/>
    <s v="EOT"/>
    <s v="ENGR"/>
    <x v="6"/>
    <x v="0"/>
    <s v="NRES"/>
    <x v="0"/>
    <n v="197"/>
  </r>
  <r>
    <x v="3"/>
    <n v="2157"/>
    <s v="Fall 2015"/>
    <x v="4"/>
    <s v="EOT"/>
    <s v="PAFF"/>
    <x v="1"/>
    <x v="1"/>
    <s v="NRES"/>
    <x v="0"/>
    <n v="97"/>
  </r>
  <r>
    <x v="3"/>
    <n v="2217"/>
    <s v="Fall 2021"/>
    <x v="9"/>
    <s v="EOT"/>
    <s v="ARTM"/>
    <x v="2"/>
    <x v="1"/>
    <s v="RES"/>
    <x v="1"/>
    <n v="24"/>
  </r>
  <r>
    <x v="3"/>
    <n v="2177"/>
    <s v="Fall 2017"/>
    <x v="3"/>
    <s v="EOT"/>
    <s v="ARPL"/>
    <x v="4"/>
    <x v="1"/>
    <s v="RES"/>
    <x v="1"/>
    <n v="316"/>
  </r>
  <r>
    <x v="3"/>
    <n v="2187"/>
    <s v="Fall 2018"/>
    <x v="2"/>
    <s v="EOT"/>
    <s v="NODG"/>
    <x v="8"/>
    <x v="0"/>
    <s v="RES"/>
    <x v="1"/>
    <n v="79"/>
  </r>
  <r>
    <x v="3"/>
    <n v="2157"/>
    <s v="Fall 2015"/>
    <x v="4"/>
    <s v="EOT"/>
    <s v="PAFF"/>
    <x v="1"/>
    <x v="0"/>
    <s v="NRES"/>
    <x v="0"/>
    <n v="28"/>
  </r>
  <r>
    <x v="3"/>
    <n v="2207"/>
    <s v="Fall 2020"/>
    <x v="8"/>
    <s v="EOT"/>
    <s v="ARTM"/>
    <x v="2"/>
    <x v="1"/>
    <s v="NRES"/>
    <x v="0"/>
    <n v="8"/>
  </r>
  <r>
    <x v="3"/>
    <n v="2187"/>
    <s v="Fall 2018"/>
    <x v="2"/>
    <s v="EOT"/>
    <s v="EDUC"/>
    <x v="3"/>
    <x v="1"/>
    <s v="RES"/>
    <x v="1"/>
    <n v="1022"/>
  </r>
  <r>
    <x v="3"/>
    <n v="2177"/>
    <s v="Fall 2017"/>
    <x v="3"/>
    <s v="EOT"/>
    <s v="CLAS"/>
    <x v="5"/>
    <x v="1"/>
    <s v="RES"/>
    <x v="1"/>
    <n v="438"/>
  </r>
  <r>
    <x v="3"/>
    <n v="2187"/>
    <s v="Fall 2018"/>
    <x v="2"/>
    <s v="EOT"/>
    <s v="ARTM"/>
    <x v="2"/>
    <x v="0"/>
    <s v="NRES"/>
    <x v="0"/>
    <n v="244"/>
  </r>
  <r>
    <x v="3"/>
    <n v="2167"/>
    <s v="Fall 2016"/>
    <x v="1"/>
    <s v="EOT"/>
    <s v="ARPL"/>
    <x v="4"/>
    <x v="1"/>
    <s v="NRES"/>
    <x v="0"/>
    <n v="71"/>
  </r>
  <r>
    <x v="3"/>
    <n v="2247"/>
    <s v="Fall 2024"/>
    <x v="7"/>
    <s v="EOT"/>
    <s v="PUBH"/>
    <x v="12"/>
    <x v="1"/>
    <s v="RES"/>
    <x v="1"/>
    <n v="4"/>
  </r>
  <r>
    <x v="3"/>
    <n v="2197"/>
    <s v="Fall 2019"/>
    <x v="5"/>
    <s v="EOT"/>
    <s v="ARTM"/>
    <x v="2"/>
    <x v="0"/>
    <s v="NRES"/>
    <x v="0"/>
    <n v="235"/>
  </r>
  <r>
    <x v="3"/>
    <n v="2217"/>
    <s v="Fall 2021"/>
    <x v="9"/>
    <s v="EOT"/>
    <s v="ENGR"/>
    <x v="6"/>
    <x v="0"/>
    <s v="RES"/>
    <x v="1"/>
    <n v="1188"/>
  </r>
  <r>
    <x v="3"/>
    <n v="2157"/>
    <s v="Fall 2015"/>
    <x v="4"/>
    <s v="EOT"/>
    <s v="CLAS"/>
    <x v="5"/>
    <x v="0"/>
    <s v="RES"/>
    <x v="1"/>
    <n v="5478"/>
  </r>
  <r>
    <x v="3"/>
    <n v="2157"/>
    <s v="Fall 2015"/>
    <x v="4"/>
    <s v="EOT"/>
    <s v="ENGR"/>
    <x v="6"/>
    <x v="1"/>
    <s v="NRES"/>
    <x v="0"/>
    <n v="261"/>
  </r>
  <r>
    <x v="3"/>
    <n v="2247"/>
    <s v="Fall 2024"/>
    <x v="7"/>
    <s v="EOT"/>
    <s v="ENGR"/>
    <x v="6"/>
    <x v="0"/>
    <s v="RES"/>
    <x v="1"/>
    <n v="1173"/>
  </r>
  <r>
    <x v="3"/>
    <n v="2207"/>
    <s v="Fall 2020"/>
    <x v="8"/>
    <s v="EOT"/>
    <s v="NODG"/>
    <x v="8"/>
    <x v="1"/>
    <s v="NRES"/>
    <x v="0"/>
    <n v="34"/>
  </r>
  <r>
    <x v="3"/>
    <n v="2177"/>
    <s v="Fall 2017"/>
    <x v="3"/>
    <s v="EOT"/>
    <s v="ENGR"/>
    <x v="6"/>
    <x v="0"/>
    <s v="RES"/>
    <x v="1"/>
    <n v="803"/>
  </r>
  <r>
    <x v="3"/>
    <n v="2197"/>
    <s v="Fall 2019"/>
    <x v="5"/>
    <s v="EOT"/>
    <s v="EDUC"/>
    <x v="3"/>
    <x v="1"/>
    <s v="RES"/>
    <x v="1"/>
    <n v="982"/>
  </r>
  <r>
    <x v="3"/>
    <n v="2197"/>
    <s v="Fall 2019"/>
    <x v="5"/>
    <s v="EOT"/>
    <s v="PAFF"/>
    <x v="1"/>
    <x v="1"/>
    <s v="RES"/>
    <x v="1"/>
    <n v="320"/>
  </r>
  <r>
    <x v="3"/>
    <n v="2227"/>
    <s v="Fall 2022"/>
    <x v="6"/>
    <s v="EOT"/>
    <s v="NODG"/>
    <x v="8"/>
    <x v="0"/>
    <s v="NRES"/>
    <x v="0"/>
    <n v="11"/>
  </r>
  <r>
    <x v="3"/>
    <n v="2157"/>
    <s v="Fall 2015"/>
    <x v="4"/>
    <s v="EOT"/>
    <s v="PUBH"/>
    <x v="12"/>
    <x v="1"/>
    <s v="NRES"/>
    <x v="0"/>
    <n v="1"/>
  </r>
  <r>
    <x v="3"/>
    <n v="2157"/>
    <s v="Fall 2015"/>
    <x v="4"/>
    <s v="EOT"/>
    <s v="ARPL"/>
    <x v="4"/>
    <x v="0"/>
    <s v="NRES"/>
    <x v="0"/>
    <n v="45"/>
  </r>
  <r>
    <x v="3"/>
    <n v="2217"/>
    <s v="Fall 2021"/>
    <x v="9"/>
    <s v="EOT"/>
    <s v="BUSN"/>
    <x v="0"/>
    <x v="0"/>
    <s v="RES"/>
    <x v="1"/>
    <n v="1703"/>
  </r>
  <r>
    <x v="3"/>
    <n v="2167"/>
    <s v="Fall 2016"/>
    <x v="1"/>
    <s v="EOT"/>
    <s v="PAFF"/>
    <x v="1"/>
    <x v="0"/>
    <s v="NRES"/>
    <x v="0"/>
    <n v="38"/>
  </r>
  <r>
    <x v="3"/>
    <n v="2247"/>
    <s v="Fall 2024"/>
    <x v="7"/>
    <s v="EOT"/>
    <s v="CLAS"/>
    <x v="5"/>
    <x v="1"/>
    <s v="NRES"/>
    <x v="0"/>
    <n v="70"/>
  </r>
  <r>
    <x v="3"/>
    <n v="2157"/>
    <s v="Fall 2015"/>
    <x v="4"/>
    <s v="EOT"/>
    <s v="NODG"/>
    <x v="8"/>
    <x v="1"/>
    <s v="RES"/>
    <x v="1"/>
    <n v="262"/>
  </r>
  <r>
    <x v="3"/>
    <n v="2237"/>
    <s v="Fall 2023"/>
    <x v="0"/>
    <s v="EOT"/>
    <s v="ARTM"/>
    <x v="2"/>
    <x v="1"/>
    <s v="NRES"/>
    <x v="0"/>
    <n v="12"/>
  </r>
  <r>
    <x v="3"/>
    <n v="2207"/>
    <s v="Fall 2020"/>
    <x v="8"/>
    <s v="EOT"/>
    <s v="PAFF"/>
    <x v="1"/>
    <x v="0"/>
    <s v="NRES"/>
    <x v="0"/>
    <n v="41"/>
  </r>
  <r>
    <x v="3"/>
    <n v="2197"/>
    <s v="Fall 2019"/>
    <x v="5"/>
    <s v="EOT"/>
    <s v="BUSN"/>
    <x v="0"/>
    <x v="0"/>
    <s v="NRES"/>
    <x v="0"/>
    <n v="211"/>
  </r>
  <r>
    <x v="3"/>
    <n v="2217"/>
    <s v="Fall 2021"/>
    <x v="9"/>
    <s v="EOT"/>
    <s v="ARPL"/>
    <x v="4"/>
    <x v="0"/>
    <s v="RES"/>
    <x v="1"/>
    <n v="311"/>
  </r>
  <r>
    <x v="3"/>
    <n v="2207"/>
    <s v="Fall 2020"/>
    <x v="8"/>
    <s v="EOT"/>
    <s v="NODG"/>
    <x v="8"/>
    <x v="0"/>
    <s v="NRES"/>
    <x v="0"/>
    <n v="15"/>
  </r>
  <r>
    <x v="3"/>
    <n v="2207"/>
    <s v="Fall 2020"/>
    <x v="8"/>
    <s v="EOT"/>
    <s v="ENGR"/>
    <x v="6"/>
    <x v="0"/>
    <s v="RES"/>
    <x v="1"/>
    <n v="1127"/>
  </r>
  <r>
    <x v="3"/>
    <n v="2247"/>
    <s v="Fall 2024"/>
    <x v="7"/>
    <s v="EOT"/>
    <s v="ARPL"/>
    <x v="4"/>
    <x v="0"/>
    <s v="RES"/>
    <x v="1"/>
    <n v="410"/>
  </r>
  <r>
    <x v="3"/>
    <n v="2227"/>
    <s v="Fall 2022"/>
    <x v="6"/>
    <s v="EOT"/>
    <s v="BUSN"/>
    <x v="0"/>
    <x v="1"/>
    <s v="RES"/>
    <x v="1"/>
    <n v="1185"/>
  </r>
  <r>
    <x v="3"/>
    <n v="2177"/>
    <s v="Fall 2017"/>
    <x v="3"/>
    <s v="EOT"/>
    <s v="PUBH"/>
    <x v="12"/>
    <x v="1"/>
    <s v="RES"/>
    <x v="1"/>
    <n v="2"/>
  </r>
  <r>
    <x v="3"/>
    <n v="2227"/>
    <s v="Fall 2022"/>
    <x v="6"/>
    <s v="EOT"/>
    <s v="NURS"/>
    <x v="13"/>
    <x v="0"/>
    <s v="NRES"/>
    <x v="0"/>
    <n v="1"/>
  </r>
  <r>
    <x v="3"/>
    <n v="2247"/>
    <s v="Fall 2024"/>
    <x v="7"/>
    <s v="EOT"/>
    <s v="PAFF"/>
    <x v="1"/>
    <x v="0"/>
    <s v="NRES"/>
    <x v="0"/>
    <n v="28"/>
  </r>
  <r>
    <x v="3"/>
    <n v="2227"/>
    <s v="Fall 2022"/>
    <x v="6"/>
    <s v="EOT"/>
    <s v="ARTM"/>
    <x v="2"/>
    <x v="0"/>
    <s v="RES"/>
    <x v="1"/>
    <n v="945"/>
  </r>
  <r>
    <x v="3"/>
    <n v="2207"/>
    <s v="Fall 2020"/>
    <x v="8"/>
    <s v="EOT"/>
    <s v="ARTM"/>
    <x v="2"/>
    <x v="1"/>
    <s v="RES"/>
    <x v="1"/>
    <n v="19"/>
  </r>
  <r>
    <x v="3"/>
    <n v="2197"/>
    <s v="Fall 2019"/>
    <x v="5"/>
    <s v="EOT"/>
    <s v="PUBH"/>
    <x v="12"/>
    <x v="1"/>
    <s v="NRES"/>
    <x v="0"/>
    <n v="2"/>
  </r>
  <r>
    <x v="3"/>
    <n v="2157"/>
    <s v="Fall 2015"/>
    <x v="4"/>
    <s v="EOT"/>
    <s v="NODG"/>
    <x v="8"/>
    <x v="0"/>
    <s v="NRES"/>
    <x v="0"/>
    <n v="7"/>
  </r>
  <r>
    <x v="3"/>
    <n v="2157"/>
    <s v="Fall 2015"/>
    <x v="4"/>
    <s v="EOT"/>
    <s v="ENGR"/>
    <x v="6"/>
    <x v="0"/>
    <s v="NRES"/>
    <x v="0"/>
    <n v="93"/>
  </r>
  <r>
    <x v="3"/>
    <n v="2237"/>
    <s v="Fall 2023"/>
    <x v="0"/>
    <s v="EOT"/>
    <s v="ARPL"/>
    <x v="4"/>
    <x v="1"/>
    <s v="NRES"/>
    <x v="0"/>
    <n v="49"/>
  </r>
  <r>
    <x v="3"/>
    <n v="2237"/>
    <s v="Fall 2023"/>
    <x v="0"/>
    <s v="EOT"/>
    <s v="NODG"/>
    <x v="8"/>
    <x v="0"/>
    <s v="RES"/>
    <x v="1"/>
    <n v="105"/>
  </r>
  <r>
    <x v="3"/>
    <n v="2247"/>
    <s v="Fall 2024"/>
    <x v="7"/>
    <s v="EOT"/>
    <s v="NODG"/>
    <x v="8"/>
    <x v="0"/>
    <s v="RES"/>
    <x v="1"/>
    <n v="108"/>
  </r>
  <r>
    <x v="3"/>
    <n v="2227"/>
    <s v="Fall 2022"/>
    <x v="6"/>
    <s v="EOT"/>
    <s v="BUSN"/>
    <x v="0"/>
    <x v="0"/>
    <s v="NRES"/>
    <x v="0"/>
    <n v="245"/>
  </r>
  <r>
    <x v="3"/>
    <n v="2237"/>
    <s v="Fall 2023"/>
    <x v="0"/>
    <s v="EOT"/>
    <s v="CLAS"/>
    <x v="5"/>
    <x v="1"/>
    <s v="NRES"/>
    <x v="0"/>
    <n v="60"/>
  </r>
  <r>
    <x v="3"/>
    <n v="2207"/>
    <s v="Fall 2020"/>
    <x v="8"/>
    <s v="EOT"/>
    <s v="ARPL"/>
    <x v="4"/>
    <x v="0"/>
    <s v="RES"/>
    <x v="1"/>
    <n v="322"/>
  </r>
  <r>
    <x v="3"/>
    <n v="2247"/>
    <s v="Fall 2024"/>
    <x v="7"/>
    <s v="EOT"/>
    <s v="PAFF"/>
    <x v="1"/>
    <x v="1"/>
    <s v="RES"/>
    <x v="1"/>
    <n v="317"/>
  </r>
  <r>
    <x v="3"/>
    <n v="2167"/>
    <s v="Fall 2016"/>
    <x v="1"/>
    <s v="EOT"/>
    <s v="PAFF"/>
    <x v="1"/>
    <x v="1"/>
    <s v="RES"/>
    <x v="1"/>
    <n v="302"/>
  </r>
  <r>
    <x v="3"/>
    <n v="2187"/>
    <s v="Fall 2018"/>
    <x v="2"/>
    <s v="EOT"/>
    <s v="NODG"/>
    <x v="8"/>
    <x v="1"/>
    <s v="RES"/>
    <x v="1"/>
    <n v="330"/>
  </r>
  <r>
    <x v="3"/>
    <n v="2217"/>
    <s v="Fall 2021"/>
    <x v="9"/>
    <s v="EOT"/>
    <s v="EDUC"/>
    <x v="3"/>
    <x v="1"/>
    <s v="NRES"/>
    <x v="0"/>
    <n v="114"/>
  </r>
  <r>
    <x v="3"/>
    <n v="2207"/>
    <s v="Fall 2020"/>
    <x v="8"/>
    <s v="EOT"/>
    <s v="NODG"/>
    <x v="8"/>
    <x v="1"/>
    <s v="RES"/>
    <x v="1"/>
    <n v="271"/>
  </r>
  <r>
    <x v="3"/>
    <n v="2237"/>
    <s v="Fall 2023"/>
    <x v="0"/>
    <s v="EOT"/>
    <s v="PAFF"/>
    <x v="1"/>
    <x v="0"/>
    <s v="NRES"/>
    <x v="0"/>
    <n v="34"/>
  </r>
  <r>
    <x v="3"/>
    <n v="2217"/>
    <s v="Fall 2021"/>
    <x v="9"/>
    <s v="EOT"/>
    <s v="CLAS"/>
    <x v="5"/>
    <x v="1"/>
    <s v="RES"/>
    <x v="1"/>
    <n v="493"/>
  </r>
  <r>
    <x v="3"/>
    <n v="2167"/>
    <s v="Fall 2016"/>
    <x v="1"/>
    <s v="EOT"/>
    <s v="ARTM"/>
    <x v="2"/>
    <x v="1"/>
    <s v="RES"/>
    <x v="1"/>
    <n v="20"/>
  </r>
  <r>
    <x v="3"/>
    <n v="2237"/>
    <s v="Fall 2023"/>
    <x v="0"/>
    <s v="EOT"/>
    <s v="BUSN"/>
    <x v="0"/>
    <x v="0"/>
    <s v="NRES"/>
    <x v="0"/>
    <n v="262"/>
  </r>
  <r>
    <x v="3"/>
    <n v="2227"/>
    <s v="Fall 2022"/>
    <x v="6"/>
    <s v="EOT"/>
    <s v="NODG"/>
    <x v="8"/>
    <x v="1"/>
    <s v="RES"/>
    <x v="1"/>
    <n v="245"/>
  </r>
  <r>
    <x v="3"/>
    <n v="2167"/>
    <s v="Fall 2016"/>
    <x v="1"/>
    <s v="EOT"/>
    <s v="CLAS"/>
    <x v="5"/>
    <x v="0"/>
    <s v="NRES"/>
    <x v="0"/>
    <n v="813"/>
  </r>
  <r>
    <x v="3"/>
    <n v="2187"/>
    <s v="Fall 2018"/>
    <x v="2"/>
    <s v="EOT"/>
    <s v="ENGR"/>
    <x v="6"/>
    <x v="0"/>
    <s v="NRES"/>
    <x v="0"/>
    <n v="88"/>
  </r>
  <r>
    <x v="3"/>
    <n v="2187"/>
    <s v="Fall 2018"/>
    <x v="2"/>
    <s v="EOT"/>
    <s v="BUSN"/>
    <x v="0"/>
    <x v="0"/>
    <s v="RES"/>
    <x v="1"/>
    <n v="1460"/>
  </r>
  <r>
    <x v="3"/>
    <n v="2227"/>
    <s v="Fall 2022"/>
    <x v="6"/>
    <s v="EOT"/>
    <s v="CLAS"/>
    <x v="5"/>
    <x v="0"/>
    <s v="RES"/>
    <x v="1"/>
    <n v="3889"/>
  </r>
  <r>
    <x v="3"/>
    <n v="2237"/>
    <s v="Fall 2023"/>
    <x v="0"/>
    <s v="EOT"/>
    <s v="ARPL"/>
    <x v="4"/>
    <x v="0"/>
    <s v="RES"/>
    <x v="1"/>
    <n v="390"/>
  </r>
  <r>
    <x v="3"/>
    <n v="2217"/>
    <s v="Fall 2021"/>
    <x v="9"/>
    <s v="EOT"/>
    <s v="ENGR"/>
    <x v="6"/>
    <x v="1"/>
    <s v="NRES"/>
    <x v="0"/>
    <n v="219"/>
  </r>
  <r>
    <x v="2"/>
    <n v="2167"/>
    <s v="Fall 2016"/>
    <x v="1"/>
    <s v="EOT"/>
    <s v="PAFF"/>
    <x v="1"/>
    <x v="0"/>
    <s v="RES"/>
    <x v="1"/>
    <n v="3101"/>
  </r>
  <r>
    <x v="2"/>
    <n v="2167"/>
    <s v="Fall 2016"/>
    <x v="1"/>
    <s v="EOT"/>
    <s v="ARTM"/>
    <x v="2"/>
    <x v="1"/>
    <s v="NRES"/>
    <x v="0"/>
    <n v="73"/>
  </r>
  <r>
    <x v="2"/>
    <n v="2204"/>
    <s v="Summer 2020"/>
    <x v="8"/>
    <s v="EOT"/>
    <s v="ARPL"/>
    <x v="4"/>
    <x v="1"/>
    <s v="NRES"/>
    <x v="0"/>
    <n v="136"/>
  </r>
  <r>
    <x v="2"/>
    <n v="2211"/>
    <s v="Spring 2021"/>
    <x v="8"/>
    <s v="EOT"/>
    <s v="BUSN"/>
    <x v="0"/>
    <x v="1"/>
    <s v="RES"/>
    <x v="1"/>
    <n v="6735.5"/>
  </r>
  <r>
    <x v="2"/>
    <n v="2161"/>
    <s v="Spring 2016"/>
    <x v="4"/>
    <s v="EOT"/>
    <s v="ENGR"/>
    <x v="6"/>
    <x v="0"/>
    <s v="RES"/>
    <x v="1"/>
    <n v="7599"/>
  </r>
  <r>
    <x v="2"/>
    <n v="2234"/>
    <s v="Summer 2023"/>
    <x v="0"/>
    <s v="EOT"/>
    <s v="ARPL"/>
    <x v="4"/>
    <x v="0"/>
    <s v="RES"/>
    <x v="1"/>
    <n v="614"/>
  </r>
  <r>
    <x v="2"/>
    <n v="2247"/>
    <s v="Fall 2024"/>
    <x v="7"/>
    <s v="EOT"/>
    <s v="BUSN"/>
    <x v="0"/>
    <x v="1"/>
    <s v="NRES"/>
    <x v="0"/>
    <n v="1863"/>
  </r>
  <r>
    <x v="2"/>
    <n v="2204"/>
    <s v="Summer 2020"/>
    <x v="8"/>
    <s v="EOT"/>
    <s v="CLAS"/>
    <x v="5"/>
    <x v="1"/>
    <s v="NRES"/>
    <x v="0"/>
    <n v="38"/>
  </r>
  <r>
    <x v="2"/>
    <n v="2184"/>
    <s v="Summer 2018"/>
    <x v="2"/>
    <s v="EOT"/>
    <s v="ARTM"/>
    <x v="2"/>
    <x v="0"/>
    <s v="RES"/>
    <x v="1"/>
    <n v="968"/>
  </r>
  <r>
    <x v="2"/>
    <n v="2231"/>
    <s v="Spring 2023"/>
    <x v="6"/>
    <s v="EOT"/>
    <s v="NODG"/>
    <x v="8"/>
    <x v="0"/>
    <s v="NRES"/>
    <x v="0"/>
    <n v="95"/>
  </r>
  <r>
    <x v="2"/>
    <n v="2237"/>
    <s v="Fall 2023"/>
    <x v="0"/>
    <s v="EOT"/>
    <s v="ARPL"/>
    <x v="4"/>
    <x v="0"/>
    <s v="NRES"/>
    <x v="0"/>
    <n v="914"/>
  </r>
  <r>
    <x v="2"/>
    <n v="2214"/>
    <s v="Summer 2021"/>
    <x v="9"/>
    <s v="EOT"/>
    <s v="ARPL"/>
    <x v="4"/>
    <x v="1"/>
    <s v="RES"/>
    <x v="1"/>
    <n v="624"/>
  </r>
  <r>
    <x v="2"/>
    <n v="2214"/>
    <s v="Summer 2021"/>
    <x v="9"/>
    <s v="EOT"/>
    <s v="NODG"/>
    <x v="8"/>
    <x v="0"/>
    <s v="RES"/>
    <x v="1"/>
    <n v="538"/>
  </r>
  <r>
    <x v="2"/>
    <n v="2174"/>
    <s v="Summer 2017"/>
    <x v="3"/>
    <s v="EOT"/>
    <s v="EDUC"/>
    <x v="3"/>
    <x v="1"/>
    <s v="RES"/>
    <x v="1"/>
    <n v="3844"/>
  </r>
  <r>
    <x v="2"/>
    <n v="2211"/>
    <s v="Spring 2021"/>
    <x v="8"/>
    <s v="EOT"/>
    <s v="ENGR"/>
    <x v="6"/>
    <x v="1"/>
    <s v="NRES"/>
    <x v="0"/>
    <n v="1105"/>
  </r>
  <r>
    <x v="2"/>
    <n v="2191"/>
    <s v="Spring 2019"/>
    <x v="2"/>
    <s v="EOT"/>
    <s v="PAFF"/>
    <x v="1"/>
    <x v="1"/>
    <s v="NRES"/>
    <x v="0"/>
    <n v="451"/>
  </r>
  <r>
    <x v="2"/>
    <n v="2214"/>
    <s v="Summer 2021"/>
    <x v="9"/>
    <s v="EOT"/>
    <s v="ARPL"/>
    <x v="4"/>
    <x v="0"/>
    <s v="NRES"/>
    <x v="0"/>
    <n v="63"/>
  </r>
  <r>
    <x v="2"/>
    <n v="2247"/>
    <s v="Fall 2024"/>
    <x v="7"/>
    <s v="EOT"/>
    <s v="NODG"/>
    <x v="8"/>
    <x v="1"/>
    <s v="RES"/>
    <x v="1"/>
    <n v="1030"/>
  </r>
  <r>
    <x v="2"/>
    <n v="2201"/>
    <s v="Spring 2020"/>
    <x v="5"/>
    <s v="EOT"/>
    <s v="ENGR"/>
    <x v="6"/>
    <x v="0"/>
    <s v="RES"/>
    <x v="1"/>
    <n v="13027"/>
  </r>
  <r>
    <x v="2"/>
    <n v="2231"/>
    <s v="Spring 2023"/>
    <x v="6"/>
    <s v="EOT"/>
    <s v="EDUC"/>
    <x v="3"/>
    <x v="1"/>
    <s v="RES"/>
    <x v="1"/>
    <n v="4932"/>
  </r>
  <r>
    <x v="2"/>
    <n v="2217"/>
    <s v="Fall 2021"/>
    <x v="9"/>
    <s v="EOT"/>
    <s v="NODG"/>
    <x v="8"/>
    <x v="1"/>
    <s v="NRES"/>
    <x v="0"/>
    <n v="149"/>
  </r>
  <r>
    <x v="2"/>
    <n v="2187"/>
    <s v="Fall 2018"/>
    <x v="2"/>
    <s v="EOT"/>
    <s v="CLAS"/>
    <x v="5"/>
    <x v="1"/>
    <s v="RES"/>
    <x v="1"/>
    <n v="2443"/>
  </r>
  <r>
    <x v="2"/>
    <n v="2194"/>
    <s v="Summer 2019"/>
    <x v="5"/>
    <s v="EOT"/>
    <s v="NODG"/>
    <x v="8"/>
    <x v="0"/>
    <s v="NRES"/>
    <x v="0"/>
    <n v="89"/>
  </r>
  <r>
    <x v="2"/>
    <n v="2167"/>
    <s v="Fall 2016"/>
    <x v="1"/>
    <s v="EOT"/>
    <s v="ARPL"/>
    <x v="4"/>
    <x v="1"/>
    <s v="RES"/>
    <x v="1"/>
    <n v="3780"/>
  </r>
  <r>
    <x v="2"/>
    <n v="2181"/>
    <s v="Spring 2018"/>
    <x v="3"/>
    <s v="EOT"/>
    <s v="BUSN"/>
    <x v="0"/>
    <x v="1"/>
    <s v="RES"/>
    <x v="1"/>
    <n v="4575.5"/>
  </r>
  <r>
    <x v="2"/>
    <n v="2201"/>
    <s v="Spring 2020"/>
    <x v="5"/>
    <s v="EOT"/>
    <s v="PAFF"/>
    <x v="1"/>
    <x v="1"/>
    <s v="NRES"/>
    <x v="0"/>
    <n v="388"/>
  </r>
  <r>
    <x v="2"/>
    <n v="2217"/>
    <s v="Fall 2021"/>
    <x v="9"/>
    <s v="EOT"/>
    <s v="BUSN"/>
    <x v="0"/>
    <x v="0"/>
    <s v="NRES"/>
    <x v="0"/>
    <n v="2791"/>
  </r>
  <r>
    <x v="2"/>
    <n v="2227"/>
    <s v="Fall 2022"/>
    <x v="6"/>
    <s v="EOT"/>
    <s v="EDUC"/>
    <x v="3"/>
    <x v="1"/>
    <s v="NRES"/>
    <x v="0"/>
    <n v="648"/>
  </r>
  <r>
    <x v="2"/>
    <n v="2157"/>
    <s v="Fall 2015"/>
    <x v="4"/>
    <s v="EOT"/>
    <s v="EDUC"/>
    <x v="3"/>
    <x v="0"/>
    <s v="RES"/>
    <x v="1"/>
    <n v="1901"/>
  </r>
  <r>
    <x v="2"/>
    <n v="2184"/>
    <s v="Summer 2018"/>
    <x v="2"/>
    <s v="EOT"/>
    <s v="EDUC"/>
    <x v="3"/>
    <x v="0"/>
    <s v="RES"/>
    <x v="1"/>
    <n v="489"/>
  </r>
  <r>
    <x v="3"/>
    <n v="2237"/>
    <s v="Fall 2023"/>
    <x v="0"/>
    <s v="EOT"/>
    <s v="EDUC"/>
    <x v="3"/>
    <x v="0"/>
    <s v="RES"/>
    <x v="1"/>
    <n v="241"/>
  </r>
  <r>
    <x v="3"/>
    <n v="2237"/>
    <s v="Fall 2023"/>
    <x v="0"/>
    <s v="EOT"/>
    <s v="BUSN"/>
    <x v="0"/>
    <x v="1"/>
    <s v="NRES"/>
    <x v="0"/>
    <n v="444"/>
  </r>
  <r>
    <x v="3"/>
    <n v="2157"/>
    <s v="Fall 2015"/>
    <x v="4"/>
    <s v="EOT"/>
    <s v="CLAS"/>
    <x v="5"/>
    <x v="1"/>
    <s v="RES"/>
    <x v="1"/>
    <n v="501"/>
  </r>
  <r>
    <x v="3"/>
    <n v="2197"/>
    <s v="Fall 2019"/>
    <x v="5"/>
    <s v="EOT"/>
    <s v="NODG"/>
    <x v="8"/>
    <x v="1"/>
    <s v="NRES"/>
    <x v="0"/>
    <n v="35"/>
  </r>
  <r>
    <x v="3"/>
    <n v="2177"/>
    <s v="Fall 2017"/>
    <x v="3"/>
    <s v="EOT"/>
    <s v="BUSN"/>
    <x v="0"/>
    <x v="1"/>
    <s v="NRES"/>
    <x v="0"/>
    <n v="235"/>
  </r>
  <r>
    <x v="3"/>
    <n v="2187"/>
    <s v="Fall 2018"/>
    <x v="2"/>
    <s v="EOT"/>
    <s v="ARTM"/>
    <x v="2"/>
    <x v="1"/>
    <s v="RES"/>
    <x v="1"/>
    <n v="19"/>
  </r>
  <r>
    <x v="3"/>
    <n v="2167"/>
    <s v="Fall 2016"/>
    <x v="1"/>
    <s v="EOT"/>
    <s v="ENGR"/>
    <x v="6"/>
    <x v="0"/>
    <s v="RES"/>
    <x v="1"/>
    <n v="738"/>
  </r>
  <r>
    <x v="3"/>
    <n v="2207"/>
    <s v="Fall 2020"/>
    <x v="8"/>
    <s v="EOT"/>
    <s v="PUBH"/>
    <x v="12"/>
    <x v="1"/>
    <s v="RES"/>
    <x v="1"/>
    <n v="2"/>
  </r>
  <r>
    <x v="3"/>
    <n v="2247"/>
    <s v="Fall 2024"/>
    <x v="7"/>
    <s v="EOT"/>
    <s v="CONC"/>
    <x v="14"/>
    <x v="1"/>
    <s v="RES"/>
    <x v="1"/>
    <n v="1"/>
  </r>
  <r>
    <x v="3"/>
    <n v="2177"/>
    <s v="Fall 2017"/>
    <x v="3"/>
    <s v="EOT"/>
    <s v="ARTM"/>
    <x v="2"/>
    <x v="0"/>
    <s v="RES"/>
    <x v="1"/>
    <n v="1044"/>
  </r>
  <r>
    <x v="3"/>
    <n v="2197"/>
    <s v="Fall 2019"/>
    <x v="5"/>
    <s v="EOT"/>
    <s v="ARPL"/>
    <x v="4"/>
    <x v="1"/>
    <s v="NRES"/>
    <x v="0"/>
    <n v="58"/>
  </r>
  <r>
    <x v="3"/>
    <n v="2197"/>
    <s v="Fall 2019"/>
    <x v="5"/>
    <s v="EOT"/>
    <s v="BUSN"/>
    <x v="0"/>
    <x v="1"/>
    <s v="NRES"/>
    <x v="0"/>
    <n v="209"/>
  </r>
  <r>
    <x v="3"/>
    <n v="2157"/>
    <s v="Fall 2015"/>
    <x v="4"/>
    <s v="EOT"/>
    <s v="ARTM"/>
    <x v="2"/>
    <x v="0"/>
    <s v="NRES"/>
    <x v="0"/>
    <n v="164"/>
  </r>
  <r>
    <x v="3"/>
    <n v="2247"/>
    <s v="Fall 2024"/>
    <x v="7"/>
    <s v="EOT"/>
    <s v="CLAS"/>
    <x v="5"/>
    <x v="1"/>
    <s v="RES"/>
    <x v="1"/>
    <n v="398"/>
  </r>
  <r>
    <x v="3"/>
    <n v="2237"/>
    <s v="Fall 2023"/>
    <x v="0"/>
    <s v="EOT"/>
    <s v="EDUC"/>
    <x v="3"/>
    <x v="1"/>
    <s v="NRES"/>
    <x v="0"/>
    <n v="123"/>
  </r>
  <r>
    <x v="3"/>
    <n v="2187"/>
    <s v="Fall 2018"/>
    <x v="2"/>
    <s v="EOT"/>
    <s v="CLAS"/>
    <x v="5"/>
    <x v="0"/>
    <s v="NRES"/>
    <x v="0"/>
    <n v="833"/>
  </r>
  <r>
    <x v="3"/>
    <n v="2217"/>
    <s v="Fall 2021"/>
    <x v="9"/>
    <s v="EOT"/>
    <s v="BUSN"/>
    <x v="0"/>
    <x v="1"/>
    <s v="RES"/>
    <x v="1"/>
    <n v="1218"/>
  </r>
  <r>
    <x v="3"/>
    <n v="2177"/>
    <s v="Fall 2017"/>
    <x v="3"/>
    <s v="EOT"/>
    <s v="BUSN"/>
    <x v="0"/>
    <x v="0"/>
    <s v="RES"/>
    <x v="1"/>
    <n v="1451"/>
  </r>
  <r>
    <x v="3"/>
    <n v="2217"/>
    <s v="Fall 2021"/>
    <x v="9"/>
    <s v="EOT"/>
    <s v="CONC"/>
    <x v="14"/>
    <x v="1"/>
    <s v="RES"/>
    <x v="1"/>
    <n v="1"/>
  </r>
  <r>
    <x v="3"/>
    <n v="2187"/>
    <s v="Fall 2018"/>
    <x v="2"/>
    <s v="EOT"/>
    <s v="EDUC"/>
    <x v="3"/>
    <x v="1"/>
    <s v="NRES"/>
    <x v="0"/>
    <n v="78"/>
  </r>
  <r>
    <x v="3"/>
    <n v="2167"/>
    <s v="Fall 2016"/>
    <x v="1"/>
    <s v="EOT"/>
    <s v="NODG"/>
    <x v="8"/>
    <x v="0"/>
    <s v="NRES"/>
    <x v="0"/>
    <n v="14"/>
  </r>
  <r>
    <x v="3"/>
    <n v="2207"/>
    <s v="Fall 2020"/>
    <x v="8"/>
    <s v="EOT"/>
    <s v="PAFF"/>
    <x v="1"/>
    <x v="1"/>
    <s v="NRES"/>
    <x v="0"/>
    <n v="80"/>
  </r>
  <r>
    <x v="3"/>
    <n v="2167"/>
    <s v="Fall 2016"/>
    <x v="1"/>
    <s v="EOT"/>
    <s v="NODG"/>
    <x v="8"/>
    <x v="1"/>
    <s v="RES"/>
    <x v="1"/>
    <n v="331"/>
  </r>
  <r>
    <x v="3"/>
    <n v="2237"/>
    <s v="Fall 2023"/>
    <x v="0"/>
    <s v="EOT"/>
    <s v="PAFF"/>
    <x v="1"/>
    <x v="0"/>
    <s v="RES"/>
    <x v="1"/>
    <n v="326"/>
  </r>
  <r>
    <x v="3"/>
    <n v="2177"/>
    <s v="Fall 2017"/>
    <x v="3"/>
    <s v="EOT"/>
    <s v="ENGR"/>
    <x v="6"/>
    <x v="0"/>
    <s v="NRES"/>
    <x v="0"/>
    <n v="91"/>
  </r>
  <r>
    <x v="3"/>
    <n v="2237"/>
    <s v="Fall 2023"/>
    <x v="0"/>
    <s v="EOT"/>
    <s v="NODG"/>
    <x v="8"/>
    <x v="1"/>
    <s v="RES"/>
    <x v="1"/>
    <n v="222"/>
  </r>
  <r>
    <x v="3"/>
    <n v="2177"/>
    <s v="Fall 2017"/>
    <x v="3"/>
    <s v="EOT"/>
    <s v="ENGR"/>
    <x v="6"/>
    <x v="1"/>
    <s v="RES"/>
    <x v="1"/>
    <n v="237"/>
  </r>
  <r>
    <x v="3"/>
    <n v="2187"/>
    <s v="Fall 2018"/>
    <x v="2"/>
    <s v="EOT"/>
    <s v="PAFF"/>
    <x v="1"/>
    <x v="1"/>
    <s v="RES"/>
    <x v="1"/>
    <n v="303"/>
  </r>
  <r>
    <x v="3"/>
    <n v="2217"/>
    <s v="Fall 2021"/>
    <x v="9"/>
    <s v="EOT"/>
    <s v="ARTM"/>
    <x v="2"/>
    <x v="1"/>
    <s v="NRES"/>
    <x v="0"/>
    <n v="16"/>
  </r>
  <r>
    <x v="3"/>
    <n v="2217"/>
    <s v="Fall 2021"/>
    <x v="9"/>
    <s v="EOT"/>
    <s v="NURS"/>
    <x v="13"/>
    <x v="1"/>
    <s v="RES"/>
    <x v="1"/>
    <n v="1"/>
  </r>
  <r>
    <x v="3"/>
    <n v="2187"/>
    <s v="Fall 2018"/>
    <x v="2"/>
    <s v="EOT"/>
    <s v="ARPL"/>
    <x v="4"/>
    <x v="0"/>
    <s v="NRES"/>
    <x v="0"/>
    <n v="79"/>
  </r>
  <r>
    <x v="3"/>
    <n v="2207"/>
    <s v="Fall 2020"/>
    <x v="8"/>
    <s v="EOT"/>
    <s v="PAFF"/>
    <x v="1"/>
    <x v="0"/>
    <s v="RES"/>
    <x v="1"/>
    <n v="336"/>
  </r>
  <r>
    <x v="3"/>
    <n v="2237"/>
    <s v="Fall 2023"/>
    <x v="0"/>
    <s v="EOT"/>
    <s v="NODG"/>
    <x v="8"/>
    <x v="1"/>
    <s v="NRES"/>
    <x v="0"/>
    <n v="37"/>
  </r>
  <r>
    <x v="3"/>
    <n v="2217"/>
    <s v="Fall 2021"/>
    <x v="9"/>
    <s v="EOT"/>
    <s v="ARPL"/>
    <x v="4"/>
    <x v="1"/>
    <s v="NRES"/>
    <x v="0"/>
    <n v="45"/>
  </r>
  <r>
    <x v="3"/>
    <n v="2227"/>
    <s v="Fall 2022"/>
    <x v="6"/>
    <s v="EOT"/>
    <s v="ARPL"/>
    <x v="4"/>
    <x v="0"/>
    <s v="NRES"/>
    <x v="0"/>
    <n v="62"/>
  </r>
  <r>
    <x v="3"/>
    <n v="2157"/>
    <s v="Fall 2015"/>
    <x v="4"/>
    <s v="EOT"/>
    <s v="ARPL"/>
    <x v="4"/>
    <x v="0"/>
    <s v="RES"/>
    <x v="1"/>
    <n v="195"/>
  </r>
  <r>
    <x v="3"/>
    <n v="2207"/>
    <s v="Fall 2020"/>
    <x v="8"/>
    <s v="EOT"/>
    <s v="BUSN"/>
    <x v="0"/>
    <x v="0"/>
    <s v="RES"/>
    <x v="1"/>
    <n v="1750"/>
  </r>
  <r>
    <x v="3"/>
    <n v="2157"/>
    <s v="Fall 2015"/>
    <x v="4"/>
    <s v="EOT"/>
    <s v="EDUC"/>
    <x v="3"/>
    <x v="1"/>
    <s v="NRES"/>
    <x v="0"/>
    <n v="102"/>
  </r>
  <r>
    <x v="3"/>
    <n v="2157"/>
    <s v="Fall 2015"/>
    <x v="4"/>
    <s v="EOT"/>
    <s v="PUBH"/>
    <x v="12"/>
    <x v="1"/>
    <s v="RES"/>
    <x v="1"/>
    <n v="4"/>
  </r>
  <r>
    <x v="3"/>
    <n v="2157"/>
    <s v="Fall 2015"/>
    <x v="4"/>
    <s v="EOT"/>
    <s v="ARTM"/>
    <x v="2"/>
    <x v="1"/>
    <s v="NRES"/>
    <x v="0"/>
    <n v="10"/>
  </r>
  <r>
    <x v="3"/>
    <n v="2197"/>
    <s v="Fall 2019"/>
    <x v="5"/>
    <s v="EOT"/>
    <s v="NODG"/>
    <x v="8"/>
    <x v="0"/>
    <s v="NRES"/>
    <x v="0"/>
    <n v="13"/>
  </r>
  <r>
    <x v="3"/>
    <n v="2247"/>
    <s v="Fall 2024"/>
    <x v="7"/>
    <s v="EOT"/>
    <s v="ENGR"/>
    <x v="6"/>
    <x v="1"/>
    <s v="NRES"/>
    <x v="0"/>
    <n v="201"/>
  </r>
  <r>
    <x v="3"/>
    <n v="2217"/>
    <s v="Fall 2021"/>
    <x v="9"/>
    <s v="EOT"/>
    <s v="CLAS"/>
    <x v="5"/>
    <x v="1"/>
    <s v="NRES"/>
    <x v="0"/>
    <n v="83"/>
  </r>
  <r>
    <x v="3"/>
    <n v="2187"/>
    <s v="Fall 2018"/>
    <x v="2"/>
    <s v="EOT"/>
    <s v="PAFF"/>
    <x v="1"/>
    <x v="0"/>
    <s v="RES"/>
    <x v="1"/>
    <n v="366"/>
  </r>
  <r>
    <x v="3"/>
    <n v="2247"/>
    <s v="Fall 2024"/>
    <x v="7"/>
    <s v="EOT"/>
    <s v="NURS"/>
    <x v="13"/>
    <x v="1"/>
    <s v="RES"/>
    <x v="1"/>
    <n v="1"/>
  </r>
  <r>
    <x v="3"/>
    <n v="2167"/>
    <s v="Fall 2016"/>
    <x v="1"/>
    <s v="EOT"/>
    <s v="ARPL"/>
    <x v="4"/>
    <x v="0"/>
    <s v="RES"/>
    <x v="1"/>
    <n v="243"/>
  </r>
  <r>
    <x v="3"/>
    <n v="2187"/>
    <s v="Fall 2018"/>
    <x v="2"/>
    <s v="EOT"/>
    <s v="ENGR"/>
    <x v="6"/>
    <x v="0"/>
    <s v="RES"/>
    <x v="1"/>
    <n v="867"/>
  </r>
  <r>
    <x v="3"/>
    <n v="2197"/>
    <s v="Fall 2019"/>
    <x v="5"/>
    <s v="EOT"/>
    <s v="ARPL"/>
    <x v="4"/>
    <x v="0"/>
    <s v="NRES"/>
    <x v="0"/>
    <n v="73"/>
  </r>
  <r>
    <x v="3"/>
    <n v="2227"/>
    <s v="Fall 2022"/>
    <x v="6"/>
    <s v="EOT"/>
    <s v="ARTM"/>
    <x v="2"/>
    <x v="1"/>
    <s v="RES"/>
    <x v="1"/>
    <n v="27"/>
  </r>
  <r>
    <x v="3"/>
    <n v="2227"/>
    <s v="Fall 2022"/>
    <x v="6"/>
    <s v="EOT"/>
    <s v="PAFF"/>
    <x v="1"/>
    <x v="0"/>
    <s v="NRES"/>
    <x v="0"/>
    <n v="43"/>
  </r>
  <r>
    <x v="3"/>
    <n v="2197"/>
    <s v="Fall 2019"/>
    <x v="5"/>
    <s v="EOT"/>
    <s v="ARPL"/>
    <x v="4"/>
    <x v="0"/>
    <s v="RES"/>
    <x v="1"/>
    <n v="335"/>
  </r>
  <r>
    <x v="3"/>
    <n v="2227"/>
    <s v="Fall 2022"/>
    <x v="6"/>
    <s v="EOT"/>
    <s v="ENGR"/>
    <x v="6"/>
    <x v="1"/>
    <s v="NRES"/>
    <x v="0"/>
    <n v="280"/>
  </r>
  <r>
    <x v="3"/>
    <n v="2207"/>
    <s v="Fall 2020"/>
    <x v="8"/>
    <s v="EOT"/>
    <s v="ARTM"/>
    <x v="2"/>
    <x v="0"/>
    <s v="NRES"/>
    <x v="0"/>
    <n v="199"/>
  </r>
  <r>
    <x v="3"/>
    <n v="2167"/>
    <s v="Fall 2016"/>
    <x v="1"/>
    <s v="EOT"/>
    <s v="ENGR"/>
    <x v="6"/>
    <x v="1"/>
    <s v="RES"/>
    <x v="1"/>
    <n v="269"/>
  </r>
  <r>
    <x v="3"/>
    <n v="2157"/>
    <s v="Fall 2015"/>
    <x v="4"/>
    <s v="EOT"/>
    <s v="NOCR"/>
    <x v="10"/>
    <x v="2"/>
    <s v="NRES"/>
    <x v="0"/>
    <n v="1"/>
  </r>
  <r>
    <x v="3"/>
    <n v="2207"/>
    <s v="Fall 2020"/>
    <x v="8"/>
    <s v="EOT"/>
    <s v="ENGR"/>
    <x v="6"/>
    <x v="1"/>
    <s v="RES"/>
    <x v="1"/>
    <n v="275"/>
  </r>
  <r>
    <x v="3"/>
    <n v="2187"/>
    <s v="Fall 2018"/>
    <x v="2"/>
    <s v="EOT"/>
    <s v="ARPL"/>
    <x v="4"/>
    <x v="1"/>
    <s v="NRES"/>
    <x v="0"/>
    <n v="76"/>
  </r>
  <r>
    <x v="3"/>
    <n v="2217"/>
    <s v="Fall 2021"/>
    <x v="9"/>
    <s v="EOT"/>
    <s v="NODG"/>
    <x v="8"/>
    <x v="0"/>
    <s v="RES"/>
    <x v="1"/>
    <n v="120"/>
  </r>
  <r>
    <x v="3"/>
    <n v="2177"/>
    <s v="Fall 2017"/>
    <x v="3"/>
    <s v="EOT"/>
    <s v="EDUC"/>
    <x v="3"/>
    <x v="1"/>
    <s v="NRES"/>
    <x v="0"/>
    <n v="95"/>
  </r>
  <r>
    <x v="3"/>
    <n v="2187"/>
    <s v="Fall 2018"/>
    <x v="2"/>
    <s v="EOT"/>
    <s v="PAFF"/>
    <x v="1"/>
    <x v="0"/>
    <s v="NRES"/>
    <x v="0"/>
    <n v="66"/>
  </r>
  <r>
    <x v="3"/>
    <n v="2237"/>
    <s v="Fall 2023"/>
    <x v="0"/>
    <s v="EOT"/>
    <s v="CLAS"/>
    <x v="5"/>
    <x v="1"/>
    <s v="RES"/>
    <x v="1"/>
    <n v="390"/>
  </r>
  <r>
    <x v="3"/>
    <n v="2177"/>
    <s v="Fall 2017"/>
    <x v="3"/>
    <s v="EOT"/>
    <s v="CLAS"/>
    <x v="5"/>
    <x v="0"/>
    <s v="RES"/>
    <x v="1"/>
    <n v="5529"/>
  </r>
  <r>
    <x v="3"/>
    <n v="2217"/>
    <s v="Fall 2021"/>
    <x v="9"/>
    <s v="EOT"/>
    <s v="CLAS"/>
    <x v="5"/>
    <x v="0"/>
    <s v="RES"/>
    <x v="1"/>
    <n v="4179"/>
  </r>
  <r>
    <x v="3"/>
    <n v="2237"/>
    <s v="Fall 2023"/>
    <x v="0"/>
    <s v="EOT"/>
    <s v="CLAS"/>
    <x v="5"/>
    <x v="0"/>
    <s v="NRES"/>
    <x v="0"/>
    <n v="510"/>
  </r>
  <r>
    <x v="3"/>
    <n v="2217"/>
    <s v="Fall 2021"/>
    <x v="9"/>
    <s v="EOT"/>
    <s v="ARTM"/>
    <x v="2"/>
    <x v="0"/>
    <s v="NRES"/>
    <x v="0"/>
    <n v="220"/>
  </r>
  <r>
    <x v="3"/>
    <n v="2167"/>
    <s v="Fall 2016"/>
    <x v="1"/>
    <s v="EOT"/>
    <s v="EDUC"/>
    <x v="3"/>
    <x v="1"/>
    <s v="RES"/>
    <x v="1"/>
    <n v="1003"/>
  </r>
  <r>
    <x v="3"/>
    <n v="2167"/>
    <s v="Fall 2016"/>
    <x v="1"/>
    <s v="EOT"/>
    <s v="BUSN"/>
    <x v="0"/>
    <x v="1"/>
    <s v="RES"/>
    <x v="1"/>
    <n v="894"/>
  </r>
  <r>
    <x v="3"/>
    <n v="2247"/>
    <s v="Fall 2024"/>
    <x v="7"/>
    <s v="EOT"/>
    <s v="PAFF"/>
    <x v="1"/>
    <x v="1"/>
    <s v="NRES"/>
    <x v="0"/>
    <n v="69"/>
  </r>
  <r>
    <x v="3"/>
    <n v="2157"/>
    <s v="Fall 2015"/>
    <x v="4"/>
    <s v="EOT"/>
    <s v="PAFF"/>
    <x v="1"/>
    <x v="0"/>
    <s v="RES"/>
    <x v="1"/>
    <n v="231"/>
  </r>
  <r>
    <x v="3"/>
    <n v="2167"/>
    <s v="Fall 2016"/>
    <x v="1"/>
    <s v="EOT"/>
    <s v="NODG"/>
    <x v="8"/>
    <x v="0"/>
    <s v="RES"/>
    <x v="1"/>
    <n v="46"/>
  </r>
  <r>
    <x v="3"/>
    <n v="2187"/>
    <s v="Fall 2018"/>
    <x v="2"/>
    <s v="EOT"/>
    <s v="ARTM"/>
    <x v="2"/>
    <x v="1"/>
    <s v="NRES"/>
    <x v="0"/>
    <n v="12"/>
  </r>
  <r>
    <x v="3"/>
    <n v="2227"/>
    <s v="Fall 2022"/>
    <x v="6"/>
    <s v="EOT"/>
    <s v="CLAS"/>
    <x v="5"/>
    <x v="1"/>
    <s v="RES"/>
    <x v="1"/>
    <n v="435"/>
  </r>
  <r>
    <x v="3"/>
    <n v="2227"/>
    <s v="Fall 2022"/>
    <x v="6"/>
    <s v="EOT"/>
    <s v="CLAS"/>
    <x v="5"/>
    <x v="0"/>
    <s v="NRES"/>
    <x v="0"/>
    <n v="566"/>
  </r>
  <r>
    <x v="3"/>
    <n v="2207"/>
    <s v="Fall 2020"/>
    <x v="8"/>
    <s v="EOT"/>
    <s v="EDUC"/>
    <x v="3"/>
    <x v="1"/>
    <s v="NRES"/>
    <x v="0"/>
    <n v="92"/>
  </r>
  <r>
    <x v="3"/>
    <n v="2167"/>
    <s v="Fall 2016"/>
    <x v="1"/>
    <s v="EOT"/>
    <s v="ENGR"/>
    <x v="6"/>
    <x v="1"/>
    <s v="NRES"/>
    <x v="0"/>
    <n v="211"/>
  </r>
  <r>
    <x v="3"/>
    <n v="2217"/>
    <s v="Fall 2021"/>
    <x v="9"/>
    <s v="EOT"/>
    <s v="NODG"/>
    <x v="8"/>
    <x v="1"/>
    <s v="RES"/>
    <x v="1"/>
    <n v="243"/>
  </r>
  <r>
    <x v="3"/>
    <n v="2187"/>
    <s v="Fall 2018"/>
    <x v="2"/>
    <s v="EOT"/>
    <s v="EDUC"/>
    <x v="3"/>
    <x v="0"/>
    <s v="NRES"/>
    <x v="0"/>
    <n v="25"/>
  </r>
  <r>
    <x v="3"/>
    <n v="2237"/>
    <s v="Fall 2023"/>
    <x v="0"/>
    <s v="EOT"/>
    <s v="ARTM"/>
    <x v="2"/>
    <x v="0"/>
    <s v="RES"/>
    <x v="1"/>
    <n v="1007"/>
  </r>
  <r>
    <x v="3"/>
    <n v="2167"/>
    <s v="Fall 2016"/>
    <x v="1"/>
    <s v="EOT"/>
    <s v="BUSN"/>
    <x v="0"/>
    <x v="0"/>
    <s v="RES"/>
    <x v="1"/>
    <n v="1416"/>
  </r>
  <r>
    <x v="3"/>
    <n v="2187"/>
    <s v="Fall 2018"/>
    <x v="2"/>
    <s v="EOT"/>
    <s v="ARTM"/>
    <x v="2"/>
    <x v="0"/>
    <s v="RES"/>
    <x v="1"/>
    <n v="1073"/>
  </r>
  <r>
    <x v="3"/>
    <n v="2187"/>
    <s v="Fall 2018"/>
    <x v="2"/>
    <s v="EOT"/>
    <s v="BUSN"/>
    <x v="0"/>
    <x v="1"/>
    <s v="NRES"/>
    <x v="0"/>
    <n v="234"/>
  </r>
  <r>
    <x v="3"/>
    <n v="2237"/>
    <s v="Fall 2023"/>
    <x v="0"/>
    <s v="EOT"/>
    <s v="ENGR"/>
    <x v="6"/>
    <x v="0"/>
    <s v="RES"/>
    <x v="1"/>
    <n v="1146"/>
  </r>
  <r>
    <x v="3"/>
    <n v="2197"/>
    <s v="Fall 2019"/>
    <x v="5"/>
    <s v="EOT"/>
    <s v="CLAS"/>
    <x v="5"/>
    <x v="0"/>
    <s v="NRES"/>
    <x v="0"/>
    <n v="698"/>
  </r>
  <r>
    <x v="3"/>
    <n v="2187"/>
    <s v="Fall 2018"/>
    <x v="2"/>
    <s v="EOT"/>
    <s v="EDUC"/>
    <x v="3"/>
    <x v="0"/>
    <s v="RES"/>
    <x v="1"/>
    <n v="242"/>
  </r>
  <r>
    <x v="3"/>
    <n v="2177"/>
    <s v="Fall 2017"/>
    <x v="3"/>
    <s v="EOT"/>
    <s v="EDUC"/>
    <x v="3"/>
    <x v="1"/>
    <s v="RES"/>
    <x v="1"/>
    <n v="1024"/>
  </r>
  <r>
    <x v="3"/>
    <n v="2207"/>
    <s v="Fall 2020"/>
    <x v="8"/>
    <s v="EOT"/>
    <s v="CLAS"/>
    <x v="5"/>
    <x v="1"/>
    <s v="NRES"/>
    <x v="0"/>
    <n v="71"/>
  </r>
  <r>
    <x v="3"/>
    <n v="2207"/>
    <s v="Fall 2020"/>
    <x v="8"/>
    <s v="EOT"/>
    <s v="MEDS"/>
    <x v="9"/>
    <x v="1"/>
    <s v="RES"/>
    <x v="1"/>
    <n v="1"/>
  </r>
  <r>
    <x v="3"/>
    <n v="2167"/>
    <s v="Fall 2016"/>
    <x v="1"/>
    <s v="EOT"/>
    <s v="NOCR"/>
    <x v="10"/>
    <x v="2"/>
    <s v="NRES"/>
    <x v="0"/>
    <n v="7"/>
  </r>
  <r>
    <x v="3"/>
    <n v="2177"/>
    <s v="Fall 2017"/>
    <x v="3"/>
    <s v="EOT"/>
    <s v="CLAS"/>
    <x v="5"/>
    <x v="1"/>
    <s v="NRES"/>
    <x v="0"/>
    <n v="93"/>
  </r>
  <r>
    <x v="3"/>
    <n v="2227"/>
    <s v="Fall 2022"/>
    <x v="6"/>
    <s v="EOT"/>
    <s v="EDUC"/>
    <x v="3"/>
    <x v="0"/>
    <s v="RES"/>
    <x v="1"/>
    <n v="255"/>
  </r>
  <r>
    <x v="3"/>
    <n v="2177"/>
    <s v="Fall 2017"/>
    <x v="3"/>
    <s v="EOT"/>
    <s v="ENGR"/>
    <x v="6"/>
    <x v="1"/>
    <s v="NRES"/>
    <x v="0"/>
    <n v="193"/>
  </r>
  <r>
    <x v="3"/>
    <n v="2217"/>
    <s v="Fall 2021"/>
    <x v="9"/>
    <s v="EOT"/>
    <s v="BUSN"/>
    <x v="0"/>
    <x v="1"/>
    <s v="NRES"/>
    <x v="0"/>
    <n v="285"/>
  </r>
  <r>
    <x v="3"/>
    <n v="2167"/>
    <s v="Fall 2016"/>
    <x v="1"/>
    <s v="EOT"/>
    <s v="EDUC"/>
    <x v="3"/>
    <x v="1"/>
    <s v="NRES"/>
    <x v="0"/>
    <n v="93"/>
  </r>
  <r>
    <x v="3"/>
    <n v="2207"/>
    <s v="Fall 2020"/>
    <x v="8"/>
    <s v="EOT"/>
    <s v="NODG"/>
    <x v="8"/>
    <x v="0"/>
    <s v="RES"/>
    <x v="1"/>
    <n v="122"/>
  </r>
  <r>
    <x v="3"/>
    <n v="2177"/>
    <s v="Fall 2017"/>
    <x v="3"/>
    <s v="EOT"/>
    <s v="ARTM"/>
    <x v="2"/>
    <x v="1"/>
    <s v="NRES"/>
    <x v="0"/>
    <n v="14"/>
  </r>
  <r>
    <x v="3"/>
    <n v="2187"/>
    <s v="Fall 2018"/>
    <x v="2"/>
    <s v="EOT"/>
    <s v="ENGR"/>
    <x v="6"/>
    <x v="1"/>
    <s v="NRES"/>
    <x v="0"/>
    <n v="186"/>
  </r>
  <r>
    <x v="3"/>
    <n v="2197"/>
    <s v="Fall 2019"/>
    <x v="5"/>
    <s v="EOT"/>
    <s v="ARPL"/>
    <x v="4"/>
    <x v="1"/>
    <s v="RES"/>
    <x v="1"/>
    <n v="360"/>
  </r>
  <r>
    <x v="3"/>
    <n v="2197"/>
    <s v="Fall 2019"/>
    <x v="5"/>
    <s v="EOT"/>
    <s v="ENGR"/>
    <x v="6"/>
    <x v="1"/>
    <s v="NRES"/>
    <x v="0"/>
    <n v="169"/>
  </r>
  <r>
    <x v="3"/>
    <n v="2247"/>
    <s v="Fall 2024"/>
    <x v="7"/>
    <s v="EOT"/>
    <s v="BUSN"/>
    <x v="0"/>
    <x v="0"/>
    <s v="RES"/>
    <x v="1"/>
    <n v="1795"/>
  </r>
  <r>
    <x v="3"/>
    <n v="2207"/>
    <s v="Fall 2020"/>
    <x v="8"/>
    <s v="EOT"/>
    <s v="BUSN"/>
    <x v="0"/>
    <x v="0"/>
    <s v="NRES"/>
    <x v="0"/>
    <n v="213"/>
  </r>
  <r>
    <x v="3"/>
    <n v="2167"/>
    <s v="Fall 2016"/>
    <x v="1"/>
    <s v="EOT"/>
    <s v="EDUC"/>
    <x v="3"/>
    <x v="0"/>
    <s v="NRES"/>
    <x v="0"/>
    <n v="19"/>
  </r>
  <r>
    <x v="3"/>
    <n v="2177"/>
    <s v="Fall 2017"/>
    <x v="3"/>
    <s v="EOT"/>
    <s v="CLAS"/>
    <x v="5"/>
    <x v="0"/>
    <s v="NRES"/>
    <x v="0"/>
    <n v="842"/>
  </r>
  <r>
    <x v="3"/>
    <n v="2227"/>
    <s v="Fall 2022"/>
    <x v="6"/>
    <s v="EOT"/>
    <s v="PAFF"/>
    <x v="1"/>
    <x v="1"/>
    <s v="RES"/>
    <x v="1"/>
    <n v="363"/>
  </r>
  <r>
    <x v="3"/>
    <n v="2247"/>
    <s v="Fall 2024"/>
    <x v="7"/>
    <s v="EOT"/>
    <s v="ARTM"/>
    <x v="2"/>
    <x v="1"/>
    <s v="NRES"/>
    <x v="0"/>
    <n v="8"/>
  </r>
  <r>
    <x v="3"/>
    <n v="2207"/>
    <s v="Fall 2020"/>
    <x v="8"/>
    <s v="EOT"/>
    <s v="CLAS"/>
    <x v="5"/>
    <x v="0"/>
    <s v="RES"/>
    <x v="1"/>
    <n v="4579"/>
  </r>
  <r>
    <x v="3"/>
    <n v="2177"/>
    <s v="Fall 2017"/>
    <x v="3"/>
    <s v="EOT"/>
    <s v="ARPL"/>
    <x v="4"/>
    <x v="0"/>
    <s v="NRES"/>
    <x v="0"/>
    <n v="67"/>
  </r>
  <r>
    <x v="3"/>
    <n v="2227"/>
    <s v="Fall 2022"/>
    <x v="6"/>
    <s v="EOT"/>
    <s v="NODG"/>
    <x v="8"/>
    <x v="1"/>
    <s v="NRES"/>
    <x v="0"/>
    <n v="25"/>
  </r>
  <r>
    <x v="3"/>
    <n v="2197"/>
    <s v="Fall 2019"/>
    <x v="5"/>
    <s v="EOT"/>
    <s v="PAFF"/>
    <x v="1"/>
    <x v="0"/>
    <s v="NRES"/>
    <x v="0"/>
    <n v="60"/>
  </r>
  <r>
    <x v="3"/>
    <n v="2197"/>
    <s v="Fall 2019"/>
    <x v="5"/>
    <s v="EOT"/>
    <s v="PUBH"/>
    <x v="12"/>
    <x v="1"/>
    <s v="RES"/>
    <x v="1"/>
    <n v="7"/>
  </r>
  <r>
    <x v="3"/>
    <n v="2197"/>
    <s v="Fall 2019"/>
    <x v="5"/>
    <s v="EOT"/>
    <s v="EDUC"/>
    <x v="3"/>
    <x v="1"/>
    <s v="NRES"/>
    <x v="0"/>
    <n v="78"/>
  </r>
  <r>
    <x v="3"/>
    <n v="2227"/>
    <s v="Fall 2022"/>
    <x v="6"/>
    <s v="EOT"/>
    <s v="PUBH"/>
    <x v="12"/>
    <x v="1"/>
    <s v="RES"/>
    <x v="1"/>
    <n v="3"/>
  </r>
  <r>
    <x v="3"/>
    <n v="2227"/>
    <s v="Fall 2022"/>
    <x v="6"/>
    <s v="EOT"/>
    <s v="NODG"/>
    <x v="8"/>
    <x v="0"/>
    <s v="RES"/>
    <x v="1"/>
    <n v="96"/>
  </r>
  <r>
    <x v="3"/>
    <n v="2187"/>
    <s v="Fall 2018"/>
    <x v="2"/>
    <s v="EOT"/>
    <s v="MEDS"/>
    <x v="9"/>
    <x v="1"/>
    <s v="RES"/>
    <x v="1"/>
    <n v="1"/>
  </r>
  <r>
    <x v="3"/>
    <n v="2167"/>
    <s v="Fall 2016"/>
    <x v="1"/>
    <s v="EOT"/>
    <s v="BUSN"/>
    <x v="0"/>
    <x v="1"/>
    <s v="NRES"/>
    <x v="0"/>
    <n v="227"/>
  </r>
  <r>
    <x v="3"/>
    <n v="2247"/>
    <s v="Fall 2024"/>
    <x v="7"/>
    <s v="EOT"/>
    <s v="EDUC"/>
    <x v="3"/>
    <x v="1"/>
    <s v="NRES"/>
    <x v="0"/>
    <n v="141"/>
  </r>
  <r>
    <x v="3"/>
    <n v="2247"/>
    <s v="Fall 2024"/>
    <x v="7"/>
    <s v="EOT"/>
    <s v="ARPL"/>
    <x v="4"/>
    <x v="1"/>
    <s v="RES"/>
    <x v="1"/>
    <n v="301"/>
  </r>
  <r>
    <x v="3"/>
    <n v="2177"/>
    <s v="Fall 2017"/>
    <x v="3"/>
    <s v="EOT"/>
    <s v="NODG"/>
    <x v="8"/>
    <x v="1"/>
    <s v="RES"/>
    <x v="1"/>
    <n v="332"/>
  </r>
  <r>
    <x v="3"/>
    <n v="2197"/>
    <s v="Fall 2019"/>
    <x v="5"/>
    <s v="EOT"/>
    <s v="BUSN"/>
    <x v="0"/>
    <x v="1"/>
    <s v="RES"/>
    <x v="1"/>
    <n v="802"/>
  </r>
  <r>
    <x v="3"/>
    <n v="2227"/>
    <s v="Fall 2022"/>
    <x v="6"/>
    <s v="EOT"/>
    <s v="MEDS"/>
    <x v="9"/>
    <x v="1"/>
    <s v="RES"/>
    <x v="1"/>
    <n v="2"/>
  </r>
  <r>
    <x v="3"/>
    <n v="2157"/>
    <s v="Fall 2015"/>
    <x v="4"/>
    <s v="EOT"/>
    <s v="BUSN"/>
    <x v="0"/>
    <x v="0"/>
    <s v="NRES"/>
    <x v="0"/>
    <n v="228"/>
  </r>
  <r>
    <x v="3"/>
    <n v="2197"/>
    <s v="Fall 2019"/>
    <x v="5"/>
    <s v="EOT"/>
    <s v="ENGR"/>
    <x v="6"/>
    <x v="0"/>
    <s v="RES"/>
    <x v="1"/>
    <n v="1021"/>
  </r>
  <r>
    <x v="3"/>
    <n v="2217"/>
    <s v="Fall 2021"/>
    <x v="9"/>
    <s v="EOT"/>
    <s v="ARTM"/>
    <x v="2"/>
    <x v="0"/>
    <s v="RES"/>
    <x v="1"/>
    <n v="995"/>
  </r>
  <r>
    <x v="3"/>
    <n v="2177"/>
    <s v="Fall 2017"/>
    <x v="3"/>
    <s v="EOT"/>
    <s v="PAFF"/>
    <x v="1"/>
    <x v="0"/>
    <s v="RES"/>
    <x v="1"/>
    <n v="327"/>
  </r>
  <r>
    <x v="3"/>
    <n v="2207"/>
    <s v="Fall 2020"/>
    <x v="8"/>
    <s v="EOT"/>
    <s v="PHAR"/>
    <x v="15"/>
    <x v="1"/>
    <s v="RES"/>
    <x v="1"/>
    <n v="1"/>
  </r>
  <r>
    <x v="3"/>
    <n v="2187"/>
    <s v="Fall 2018"/>
    <x v="2"/>
    <s v="EOT"/>
    <s v="PUBH"/>
    <x v="12"/>
    <x v="1"/>
    <s v="RES"/>
    <x v="1"/>
    <n v="7"/>
  </r>
  <r>
    <x v="3"/>
    <n v="2207"/>
    <s v="Fall 2020"/>
    <x v="8"/>
    <s v="EOT"/>
    <s v="BUSN"/>
    <x v="0"/>
    <x v="1"/>
    <s v="RES"/>
    <x v="1"/>
    <n v="1136"/>
  </r>
  <r>
    <x v="3"/>
    <n v="2247"/>
    <s v="Fall 2024"/>
    <x v="7"/>
    <s v="EOT"/>
    <s v="ARTM"/>
    <x v="2"/>
    <x v="0"/>
    <s v="NRES"/>
    <x v="0"/>
    <n v="226"/>
  </r>
  <r>
    <x v="3"/>
    <n v="2247"/>
    <s v="Fall 2024"/>
    <x v="7"/>
    <s v="EOT"/>
    <s v="CLAS"/>
    <x v="5"/>
    <x v="0"/>
    <s v="RES"/>
    <x v="1"/>
    <n v="3407"/>
  </r>
  <r>
    <x v="3"/>
    <n v="2247"/>
    <s v="Fall 2024"/>
    <x v="7"/>
    <s v="EOT"/>
    <s v="NURS"/>
    <x v="13"/>
    <x v="0"/>
    <s v="RES"/>
    <x v="1"/>
    <n v="1"/>
  </r>
  <r>
    <x v="3"/>
    <n v="2157"/>
    <s v="Fall 2015"/>
    <x v="4"/>
    <s v="EOT"/>
    <s v="EDUC"/>
    <x v="3"/>
    <x v="0"/>
    <s v="NRES"/>
    <x v="0"/>
    <n v="14"/>
  </r>
  <r>
    <x v="3"/>
    <n v="2217"/>
    <s v="Fall 2021"/>
    <x v="9"/>
    <s v="EOT"/>
    <s v="PAFF"/>
    <x v="1"/>
    <x v="1"/>
    <s v="RES"/>
    <x v="1"/>
    <n v="405"/>
  </r>
  <r>
    <x v="3"/>
    <n v="2237"/>
    <s v="Fall 2023"/>
    <x v="0"/>
    <s v="EOT"/>
    <s v="ARPL"/>
    <x v="4"/>
    <x v="1"/>
    <s v="RES"/>
    <x v="1"/>
    <n v="283"/>
  </r>
  <r>
    <x v="3"/>
    <n v="2157"/>
    <s v="Fall 2015"/>
    <x v="4"/>
    <s v="EOT"/>
    <s v="ENGR"/>
    <x v="6"/>
    <x v="0"/>
    <s v="RES"/>
    <x v="1"/>
    <n v="645"/>
  </r>
  <r>
    <x v="3"/>
    <n v="2197"/>
    <s v="Fall 2019"/>
    <x v="5"/>
    <s v="EOT"/>
    <s v="ENGR"/>
    <x v="6"/>
    <x v="0"/>
    <s v="NRES"/>
    <x v="0"/>
    <n v="164"/>
  </r>
  <r>
    <x v="3"/>
    <n v="2197"/>
    <s v="Fall 2019"/>
    <x v="5"/>
    <s v="EOT"/>
    <s v="EDUC"/>
    <x v="3"/>
    <x v="0"/>
    <s v="NRES"/>
    <x v="0"/>
    <n v="27"/>
  </r>
  <r>
    <x v="3"/>
    <n v="2247"/>
    <s v="Fall 2024"/>
    <x v="7"/>
    <s v="EOT"/>
    <s v="BUSN"/>
    <x v="0"/>
    <x v="0"/>
    <s v="NRES"/>
    <x v="0"/>
    <n v="270"/>
  </r>
  <r>
    <x v="3"/>
    <n v="2167"/>
    <s v="Fall 2016"/>
    <x v="1"/>
    <s v="EOT"/>
    <s v="BUSN"/>
    <x v="0"/>
    <x v="0"/>
    <s v="NRES"/>
    <x v="0"/>
    <n v="214"/>
  </r>
  <r>
    <x v="3"/>
    <n v="2187"/>
    <s v="Fall 2018"/>
    <x v="2"/>
    <s v="EOT"/>
    <s v="BUSN"/>
    <x v="0"/>
    <x v="1"/>
    <s v="RES"/>
    <x v="1"/>
    <n v="780"/>
  </r>
  <r>
    <x v="3"/>
    <n v="2167"/>
    <s v="Fall 2016"/>
    <x v="1"/>
    <s v="EOT"/>
    <s v="NURS"/>
    <x v="13"/>
    <x v="0"/>
    <s v="RES"/>
    <x v="1"/>
    <n v="1"/>
  </r>
  <r>
    <x v="3"/>
    <n v="2197"/>
    <s v="Fall 2019"/>
    <x v="5"/>
    <s v="EOT"/>
    <s v="ARTM"/>
    <x v="2"/>
    <x v="1"/>
    <s v="RES"/>
    <x v="1"/>
    <n v="13"/>
  </r>
  <r>
    <x v="3"/>
    <n v="2227"/>
    <s v="Fall 2022"/>
    <x v="6"/>
    <s v="EOT"/>
    <s v="ARTM"/>
    <x v="2"/>
    <x v="1"/>
    <s v="NRES"/>
    <x v="0"/>
    <n v="14"/>
  </r>
  <r>
    <x v="3"/>
    <n v="2237"/>
    <s v="Fall 2023"/>
    <x v="0"/>
    <s v="EOT"/>
    <s v="ARTM"/>
    <x v="2"/>
    <x v="1"/>
    <s v="RES"/>
    <x v="1"/>
    <n v="26"/>
  </r>
  <r>
    <x v="3"/>
    <n v="2207"/>
    <s v="Fall 2020"/>
    <x v="8"/>
    <s v="EOT"/>
    <s v="ARPL"/>
    <x v="4"/>
    <x v="0"/>
    <s v="NRES"/>
    <x v="0"/>
    <n v="77"/>
  </r>
  <r>
    <x v="3"/>
    <n v="2207"/>
    <s v="Fall 2020"/>
    <x v="8"/>
    <s v="EOT"/>
    <s v="ARPL"/>
    <x v="4"/>
    <x v="1"/>
    <s v="NRES"/>
    <x v="0"/>
    <n v="64"/>
  </r>
  <r>
    <x v="3"/>
    <n v="2237"/>
    <s v="Fall 2023"/>
    <x v="0"/>
    <s v="EOT"/>
    <s v="EDUC"/>
    <x v="3"/>
    <x v="1"/>
    <s v="RES"/>
    <x v="1"/>
    <n v="926"/>
  </r>
  <r>
    <x v="3"/>
    <n v="2217"/>
    <s v="Fall 2021"/>
    <x v="9"/>
    <s v="EOT"/>
    <s v="PAFF"/>
    <x v="1"/>
    <x v="1"/>
    <s v="NRES"/>
    <x v="0"/>
    <n v="93"/>
  </r>
  <r>
    <x v="3"/>
    <n v="2217"/>
    <s v="Fall 2021"/>
    <x v="9"/>
    <s v="EOT"/>
    <s v="ENGR"/>
    <x v="6"/>
    <x v="0"/>
    <s v="NRES"/>
    <x v="0"/>
    <n v="224"/>
  </r>
  <r>
    <x v="3"/>
    <n v="2167"/>
    <s v="Fall 2016"/>
    <x v="1"/>
    <s v="EOT"/>
    <s v="CLAS"/>
    <x v="5"/>
    <x v="1"/>
    <s v="NRES"/>
    <x v="0"/>
    <n v="84"/>
  </r>
  <r>
    <x v="3"/>
    <n v="2207"/>
    <s v="Fall 2020"/>
    <x v="8"/>
    <s v="EOT"/>
    <s v="CLAS"/>
    <x v="5"/>
    <x v="1"/>
    <s v="RES"/>
    <x v="1"/>
    <n v="492"/>
  </r>
  <r>
    <x v="3"/>
    <n v="2177"/>
    <s v="Fall 2017"/>
    <x v="3"/>
    <s v="EOT"/>
    <s v="MEDS"/>
    <x v="9"/>
    <x v="1"/>
    <s v="RES"/>
    <x v="1"/>
    <n v="2"/>
  </r>
  <r>
    <x v="3"/>
    <n v="2177"/>
    <s v="Fall 2017"/>
    <x v="3"/>
    <s v="EOT"/>
    <s v="ARPL"/>
    <x v="4"/>
    <x v="0"/>
    <s v="RES"/>
    <x v="1"/>
    <n v="281"/>
  </r>
  <r>
    <x v="3"/>
    <n v="2227"/>
    <s v="Fall 2022"/>
    <x v="6"/>
    <s v="EOT"/>
    <s v="BUSN"/>
    <x v="0"/>
    <x v="1"/>
    <s v="NRES"/>
    <x v="0"/>
    <n v="450"/>
  </r>
  <r>
    <x v="3"/>
    <n v="2237"/>
    <s v="Fall 2023"/>
    <x v="0"/>
    <s v="EOT"/>
    <s v="ENGR"/>
    <x v="6"/>
    <x v="1"/>
    <s v="NRES"/>
    <x v="0"/>
    <n v="243"/>
  </r>
  <r>
    <x v="3"/>
    <n v="2247"/>
    <s v="Fall 2024"/>
    <x v="7"/>
    <s v="EOT"/>
    <s v="CLAS"/>
    <x v="5"/>
    <x v="0"/>
    <s v="NRES"/>
    <x v="0"/>
    <n v="535"/>
  </r>
  <r>
    <x v="3"/>
    <n v="2247"/>
    <s v="Fall 2024"/>
    <x v="7"/>
    <s v="EOT"/>
    <s v="BUSN"/>
    <x v="0"/>
    <x v="1"/>
    <s v="RES"/>
    <x v="1"/>
    <n v="1045"/>
  </r>
  <r>
    <x v="3"/>
    <n v="2197"/>
    <s v="Fall 2019"/>
    <x v="5"/>
    <s v="EOT"/>
    <s v="CLAS"/>
    <x v="5"/>
    <x v="1"/>
    <s v="NRES"/>
    <x v="0"/>
    <n v="88"/>
  </r>
  <r>
    <x v="3"/>
    <n v="2167"/>
    <s v="Fall 2016"/>
    <x v="1"/>
    <s v="EOT"/>
    <s v="PUBH"/>
    <x v="12"/>
    <x v="1"/>
    <s v="RES"/>
    <x v="1"/>
    <n v="9"/>
  </r>
  <r>
    <x v="3"/>
    <n v="2197"/>
    <s v="Fall 2019"/>
    <x v="5"/>
    <s v="EOT"/>
    <s v="EDUC"/>
    <x v="3"/>
    <x v="0"/>
    <s v="RES"/>
    <x v="1"/>
    <n v="271"/>
  </r>
  <r>
    <x v="3"/>
    <n v="2247"/>
    <s v="Fall 2024"/>
    <x v="7"/>
    <s v="EOT"/>
    <s v="ENGR"/>
    <x v="6"/>
    <x v="1"/>
    <s v="RES"/>
    <x v="1"/>
    <n v="195"/>
  </r>
  <r>
    <x v="3"/>
    <n v="2187"/>
    <s v="Fall 2018"/>
    <x v="2"/>
    <s v="EOT"/>
    <s v="CLAS"/>
    <x v="5"/>
    <x v="0"/>
    <s v="RES"/>
    <x v="1"/>
    <n v="5646"/>
  </r>
  <r>
    <x v="3"/>
    <n v="2157"/>
    <s v="Fall 2015"/>
    <x v="4"/>
    <s v="EOT"/>
    <s v="CLAS"/>
    <x v="5"/>
    <x v="0"/>
    <s v="NRES"/>
    <x v="0"/>
    <n v="758"/>
  </r>
  <r>
    <x v="3"/>
    <n v="2177"/>
    <s v="Fall 2017"/>
    <x v="3"/>
    <s v="EOT"/>
    <s v="ARPL"/>
    <x v="4"/>
    <x v="1"/>
    <s v="NRES"/>
    <x v="0"/>
    <n v="74"/>
  </r>
  <r>
    <x v="3"/>
    <n v="2197"/>
    <s v="Fall 2019"/>
    <x v="5"/>
    <s v="EOT"/>
    <s v="ARTM"/>
    <x v="2"/>
    <x v="1"/>
    <s v="NRES"/>
    <x v="0"/>
    <n v="15"/>
  </r>
  <r>
    <x v="3"/>
    <n v="2227"/>
    <s v="Fall 2022"/>
    <x v="6"/>
    <s v="EOT"/>
    <s v="NOCR"/>
    <x v="10"/>
    <x v="2"/>
    <s v="RES"/>
    <x v="1"/>
    <n v="1"/>
  </r>
  <r>
    <x v="3"/>
    <n v="2217"/>
    <s v="Fall 2021"/>
    <x v="9"/>
    <s v="EOT"/>
    <s v="EDUC"/>
    <x v="3"/>
    <x v="0"/>
    <s v="NRES"/>
    <x v="0"/>
    <n v="29"/>
  </r>
  <r>
    <x v="3"/>
    <n v="2217"/>
    <s v="Fall 2021"/>
    <x v="9"/>
    <s v="EOT"/>
    <s v="PAFF"/>
    <x v="1"/>
    <x v="0"/>
    <s v="RES"/>
    <x v="1"/>
    <n v="336"/>
  </r>
  <r>
    <x v="3"/>
    <n v="2247"/>
    <s v="Fall 2024"/>
    <x v="7"/>
    <s v="EOT"/>
    <s v="ARPL"/>
    <x v="4"/>
    <x v="1"/>
    <s v="NRES"/>
    <x v="0"/>
    <n v="33"/>
  </r>
  <r>
    <x v="3"/>
    <n v="2247"/>
    <s v="Fall 2024"/>
    <x v="7"/>
    <s v="EOT"/>
    <s v="EDUC"/>
    <x v="3"/>
    <x v="1"/>
    <s v="RES"/>
    <x v="1"/>
    <n v="971"/>
  </r>
  <r>
    <x v="3"/>
    <n v="2187"/>
    <s v="Fall 2018"/>
    <x v="2"/>
    <s v="EOT"/>
    <s v="CLAS"/>
    <x v="5"/>
    <x v="1"/>
    <s v="NRES"/>
    <x v="0"/>
    <n v="98"/>
  </r>
  <r>
    <x v="3"/>
    <n v="2217"/>
    <s v="Fall 2021"/>
    <x v="9"/>
    <s v="EOT"/>
    <s v="ENGR"/>
    <x v="6"/>
    <x v="1"/>
    <s v="RES"/>
    <x v="1"/>
    <n v="278"/>
  </r>
  <r>
    <x v="3"/>
    <n v="2237"/>
    <s v="Fall 2023"/>
    <x v="0"/>
    <s v="EOT"/>
    <s v="NODG"/>
    <x v="8"/>
    <x v="0"/>
    <s v="NRES"/>
    <x v="0"/>
    <n v="10"/>
  </r>
  <r>
    <x v="3"/>
    <n v="2157"/>
    <s v="Fall 2015"/>
    <x v="4"/>
    <s v="EOT"/>
    <s v="ARPL"/>
    <x v="4"/>
    <x v="1"/>
    <s v="NRES"/>
    <x v="0"/>
    <n v="90"/>
  </r>
  <r>
    <x v="3"/>
    <n v="2157"/>
    <s v="Fall 2015"/>
    <x v="4"/>
    <s v="EOT"/>
    <s v="BUSN"/>
    <x v="0"/>
    <x v="0"/>
    <s v="RES"/>
    <x v="1"/>
    <n v="1356"/>
  </r>
  <r>
    <x v="3"/>
    <n v="2177"/>
    <s v="Fall 2017"/>
    <x v="3"/>
    <s v="EOT"/>
    <s v="PAFF"/>
    <x v="1"/>
    <x v="1"/>
    <s v="RES"/>
    <x v="1"/>
    <n v="301"/>
  </r>
  <r>
    <x v="3"/>
    <n v="2157"/>
    <s v="Fall 2015"/>
    <x v="4"/>
    <s v="EOT"/>
    <s v="NODG"/>
    <x v="8"/>
    <x v="1"/>
    <s v="NRES"/>
    <x v="0"/>
    <n v="39"/>
  </r>
  <r>
    <x v="3"/>
    <n v="2237"/>
    <s v="Fall 2023"/>
    <x v="0"/>
    <s v="EOT"/>
    <s v="CLAS"/>
    <x v="5"/>
    <x v="0"/>
    <s v="RES"/>
    <x v="1"/>
    <n v="3620"/>
  </r>
  <r>
    <x v="3"/>
    <n v="2207"/>
    <s v="Fall 2020"/>
    <x v="8"/>
    <s v="EOT"/>
    <s v="ARTM"/>
    <x v="2"/>
    <x v="0"/>
    <s v="RES"/>
    <x v="1"/>
    <n v="1084"/>
  </r>
  <r>
    <x v="3"/>
    <n v="2207"/>
    <s v="Fall 2020"/>
    <x v="8"/>
    <s v="EOT"/>
    <s v="EDUC"/>
    <x v="3"/>
    <x v="0"/>
    <s v="RES"/>
    <x v="1"/>
    <n v="277"/>
  </r>
  <r>
    <x v="3"/>
    <n v="2247"/>
    <s v="Fall 2024"/>
    <x v="7"/>
    <s v="EOT"/>
    <s v="NODG"/>
    <x v="8"/>
    <x v="1"/>
    <s v="NRES"/>
    <x v="0"/>
    <n v="33"/>
  </r>
  <r>
    <x v="3"/>
    <n v="2227"/>
    <s v="Fall 2022"/>
    <x v="6"/>
    <s v="EOT"/>
    <s v="ARPL"/>
    <x v="4"/>
    <x v="1"/>
    <s v="NRES"/>
    <x v="0"/>
    <n v="57"/>
  </r>
  <r>
    <x v="3"/>
    <n v="2247"/>
    <s v="Fall 2024"/>
    <x v="7"/>
    <s v="EOT"/>
    <s v="NODG"/>
    <x v="8"/>
    <x v="0"/>
    <s v="NRES"/>
    <x v="0"/>
    <n v="18"/>
  </r>
  <r>
    <x v="3"/>
    <n v="2167"/>
    <s v="Fall 2016"/>
    <x v="1"/>
    <s v="EOT"/>
    <s v="PUBH"/>
    <x v="12"/>
    <x v="1"/>
    <s v="NRES"/>
    <x v="0"/>
    <n v="1"/>
  </r>
  <r>
    <x v="3"/>
    <n v="2227"/>
    <s v="Fall 2022"/>
    <x v="6"/>
    <s v="EOT"/>
    <s v="BUSN"/>
    <x v="0"/>
    <x v="0"/>
    <s v="RES"/>
    <x v="1"/>
    <n v="1810"/>
  </r>
  <r>
    <x v="3"/>
    <n v="2187"/>
    <s v="Fall 2018"/>
    <x v="2"/>
    <s v="EOT"/>
    <s v="PAFF"/>
    <x v="1"/>
    <x v="1"/>
    <s v="NRES"/>
    <x v="0"/>
    <n v="91"/>
  </r>
  <r>
    <x v="3"/>
    <n v="2177"/>
    <s v="Fall 2017"/>
    <x v="3"/>
    <s v="EOT"/>
    <s v="ARTM"/>
    <x v="2"/>
    <x v="0"/>
    <s v="NRES"/>
    <x v="0"/>
    <n v="231"/>
  </r>
  <r>
    <x v="3"/>
    <n v="2187"/>
    <s v="Fall 2018"/>
    <x v="2"/>
    <s v="EOT"/>
    <s v="ARPL"/>
    <x v="4"/>
    <x v="0"/>
    <s v="RES"/>
    <x v="1"/>
    <n v="318"/>
  </r>
  <r>
    <x v="3"/>
    <n v="2217"/>
    <s v="Fall 2021"/>
    <x v="9"/>
    <s v="EOT"/>
    <s v="PUBH"/>
    <x v="12"/>
    <x v="1"/>
    <s v="NRES"/>
    <x v="0"/>
    <n v="1"/>
  </r>
  <r>
    <x v="3"/>
    <n v="2197"/>
    <s v="Fall 2019"/>
    <x v="5"/>
    <s v="EOT"/>
    <s v="CLAS"/>
    <x v="5"/>
    <x v="1"/>
    <s v="RES"/>
    <x v="1"/>
    <n v="466"/>
  </r>
  <r>
    <x v="3"/>
    <n v="2167"/>
    <s v="Fall 2016"/>
    <x v="1"/>
    <s v="EOT"/>
    <s v="ARPL"/>
    <x v="4"/>
    <x v="0"/>
    <s v="NRES"/>
    <x v="0"/>
    <n v="72"/>
  </r>
  <r>
    <x v="3"/>
    <n v="2227"/>
    <s v="Fall 2022"/>
    <x v="6"/>
    <s v="EOT"/>
    <s v="ENGR"/>
    <x v="6"/>
    <x v="1"/>
    <s v="RES"/>
    <x v="1"/>
    <n v="255"/>
  </r>
  <r>
    <x v="3"/>
    <n v="2207"/>
    <s v="Fall 2020"/>
    <x v="8"/>
    <s v="EOT"/>
    <s v="BUSN"/>
    <x v="0"/>
    <x v="1"/>
    <s v="NRES"/>
    <x v="0"/>
    <n v="220"/>
  </r>
  <r>
    <x v="3"/>
    <n v="2167"/>
    <s v="Fall 2016"/>
    <x v="1"/>
    <s v="EOT"/>
    <s v="EDUC"/>
    <x v="3"/>
    <x v="0"/>
    <s v="RES"/>
    <x v="1"/>
    <n v="192"/>
  </r>
  <r>
    <x v="3"/>
    <n v="2197"/>
    <s v="Fall 2019"/>
    <x v="5"/>
    <s v="EOT"/>
    <s v="NOCR"/>
    <x v="10"/>
    <x v="2"/>
    <s v="RES"/>
    <x v="1"/>
    <n v="1"/>
  </r>
  <r>
    <x v="3"/>
    <n v="2237"/>
    <s v="Fall 2023"/>
    <x v="0"/>
    <s v="EOT"/>
    <s v="PAFF"/>
    <x v="1"/>
    <x v="1"/>
    <s v="NRES"/>
    <x v="0"/>
    <n v="81"/>
  </r>
  <r>
    <x v="3"/>
    <n v="2207"/>
    <s v="Fall 2020"/>
    <x v="8"/>
    <s v="EOT"/>
    <s v="PAFF"/>
    <x v="1"/>
    <x v="1"/>
    <s v="RES"/>
    <x v="1"/>
    <n v="408"/>
  </r>
  <r>
    <x v="3"/>
    <n v="2227"/>
    <s v="Fall 2022"/>
    <x v="6"/>
    <s v="EOT"/>
    <s v="EDUC"/>
    <x v="3"/>
    <x v="0"/>
    <s v="NRES"/>
    <x v="0"/>
    <n v="28"/>
  </r>
  <r>
    <x v="3"/>
    <n v="2207"/>
    <s v="Fall 2020"/>
    <x v="8"/>
    <s v="EOT"/>
    <s v="ARPL"/>
    <x v="4"/>
    <x v="1"/>
    <s v="RES"/>
    <x v="1"/>
    <n v="339"/>
  </r>
  <r>
    <x v="3"/>
    <n v="2237"/>
    <s v="Fall 2023"/>
    <x v="0"/>
    <s v="EOT"/>
    <s v="ARTM"/>
    <x v="2"/>
    <x v="0"/>
    <s v="NRES"/>
    <x v="0"/>
    <n v="253"/>
  </r>
  <r>
    <x v="3"/>
    <n v="2237"/>
    <s v="Fall 2023"/>
    <x v="0"/>
    <s v="EOT"/>
    <s v="PAFF"/>
    <x v="1"/>
    <x v="1"/>
    <s v="RES"/>
    <x v="1"/>
    <n v="318"/>
  </r>
  <r>
    <x v="3"/>
    <n v="2167"/>
    <s v="Fall 2016"/>
    <x v="1"/>
    <s v="EOT"/>
    <s v="CLAS"/>
    <x v="5"/>
    <x v="0"/>
    <s v="RES"/>
    <x v="1"/>
    <n v="5594"/>
  </r>
  <r>
    <x v="3"/>
    <n v="2247"/>
    <s v="Fall 2024"/>
    <x v="7"/>
    <s v="EOT"/>
    <s v="ARTM"/>
    <x v="2"/>
    <x v="1"/>
    <s v="RES"/>
    <x v="1"/>
    <n v="24"/>
  </r>
  <r>
    <x v="3"/>
    <n v="2177"/>
    <s v="Fall 2017"/>
    <x v="3"/>
    <s v="EOT"/>
    <s v="NODG"/>
    <x v="8"/>
    <x v="0"/>
    <s v="NRES"/>
    <x v="0"/>
    <n v="13"/>
  </r>
  <r>
    <x v="3"/>
    <n v="2157"/>
    <s v="Fall 2015"/>
    <x v="4"/>
    <s v="EOT"/>
    <s v="BUSN"/>
    <x v="0"/>
    <x v="1"/>
    <s v="RES"/>
    <x v="1"/>
    <n v="889"/>
  </r>
  <r>
    <x v="3"/>
    <n v="2167"/>
    <s v="Fall 2016"/>
    <x v="1"/>
    <s v="EOT"/>
    <s v="NOCR"/>
    <x v="10"/>
    <x v="2"/>
    <s v="RES"/>
    <x v="1"/>
    <n v="3"/>
  </r>
  <r>
    <x v="3"/>
    <n v="2177"/>
    <s v="Fall 2017"/>
    <x v="3"/>
    <s v="EOT"/>
    <s v="PAFF"/>
    <x v="1"/>
    <x v="0"/>
    <s v="NRES"/>
    <x v="0"/>
    <n v="61"/>
  </r>
  <r>
    <x v="3"/>
    <n v="2227"/>
    <s v="Fall 2022"/>
    <x v="6"/>
    <s v="EOT"/>
    <s v="EDUC"/>
    <x v="3"/>
    <x v="1"/>
    <s v="RES"/>
    <x v="1"/>
    <n v="914"/>
  </r>
  <r>
    <x v="3"/>
    <n v="2197"/>
    <s v="Fall 2019"/>
    <x v="5"/>
    <s v="EOT"/>
    <s v="CLAS"/>
    <x v="5"/>
    <x v="0"/>
    <s v="RES"/>
    <x v="1"/>
    <n v="4921"/>
  </r>
  <r>
    <x v="3"/>
    <n v="2177"/>
    <s v="Fall 2017"/>
    <x v="3"/>
    <s v="EOT"/>
    <s v="NODG"/>
    <x v="8"/>
    <x v="1"/>
    <s v="NRES"/>
    <x v="0"/>
    <n v="41"/>
  </r>
  <r>
    <x v="3"/>
    <n v="2237"/>
    <s v="Fall 2023"/>
    <x v="0"/>
    <s v="EOT"/>
    <s v="ARPL"/>
    <x v="4"/>
    <x v="0"/>
    <s v="NRES"/>
    <x v="0"/>
    <n v="69"/>
  </r>
  <r>
    <x v="3"/>
    <n v="2247"/>
    <s v="Fall 2024"/>
    <x v="7"/>
    <s v="EOT"/>
    <s v="NODG"/>
    <x v="8"/>
    <x v="1"/>
    <s v="RES"/>
    <x v="1"/>
    <n v="237"/>
  </r>
  <r>
    <x v="3"/>
    <n v="2237"/>
    <s v="Fall 2023"/>
    <x v="0"/>
    <s v="EOT"/>
    <s v="EDUC"/>
    <x v="3"/>
    <x v="0"/>
    <s v="NRES"/>
    <x v="0"/>
    <n v="25"/>
  </r>
  <r>
    <x v="3"/>
    <n v="2217"/>
    <s v="Fall 2021"/>
    <x v="9"/>
    <s v="EOT"/>
    <s v="NODG"/>
    <x v="8"/>
    <x v="1"/>
    <s v="NRES"/>
    <x v="0"/>
    <n v="36"/>
  </r>
  <r>
    <x v="3"/>
    <n v="2227"/>
    <s v="Fall 2022"/>
    <x v="6"/>
    <s v="EOT"/>
    <s v="ENGR"/>
    <x v="6"/>
    <x v="0"/>
    <s v="NRES"/>
    <x v="0"/>
    <n v="256"/>
  </r>
  <r>
    <x v="3"/>
    <n v="2187"/>
    <s v="Fall 2018"/>
    <x v="2"/>
    <s v="EOT"/>
    <s v="ENGR"/>
    <x v="6"/>
    <x v="1"/>
    <s v="RES"/>
    <x v="1"/>
    <n v="249"/>
  </r>
  <r>
    <x v="3"/>
    <n v="2217"/>
    <s v="Fall 2021"/>
    <x v="9"/>
    <s v="EOT"/>
    <s v="ARPL"/>
    <x v="4"/>
    <x v="0"/>
    <s v="NRES"/>
    <x v="0"/>
    <n v="72"/>
  </r>
  <r>
    <x v="3"/>
    <n v="2197"/>
    <s v="Fall 2019"/>
    <x v="5"/>
    <s v="EOT"/>
    <s v="NODG"/>
    <x v="8"/>
    <x v="1"/>
    <s v="RES"/>
    <x v="1"/>
    <n v="301"/>
  </r>
  <r>
    <x v="3"/>
    <n v="2247"/>
    <s v="Fall 2024"/>
    <x v="7"/>
    <s v="EOT"/>
    <s v="ARPL"/>
    <x v="4"/>
    <x v="0"/>
    <s v="NRES"/>
    <x v="0"/>
    <n v="59"/>
  </r>
  <r>
    <x v="3"/>
    <n v="2227"/>
    <s v="Fall 2022"/>
    <x v="6"/>
    <s v="EOT"/>
    <s v="NULL"/>
    <x v="11"/>
    <x v="3"/>
    <s v="RES"/>
    <x v="1"/>
    <n v="1"/>
  </r>
  <r>
    <x v="3"/>
    <n v="2167"/>
    <s v="Fall 2016"/>
    <x v="1"/>
    <s v="EOT"/>
    <s v="ARTM"/>
    <x v="2"/>
    <x v="0"/>
    <s v="NRES"/>
    <x v="0"/>
    <n v="211"/>
  </r>
  <r>
    <x v="3"/>
    <n v="2177"/>
    <s v="Fall 2017"/>
    <x v="3"/>
    <s v="EOT"/>
    <s v="NOCR"/>
    <x v="10"/>
    <x v="2"/>
    <s v="NRES"/>
    <x v="0"/>
    <n v="1"/>
  </r>
  <r>
    <x v="3"/>
    <n v="2177"/>
    <s v="Fall 2017"/>
    <x v="3"/>
    <s v="EOT"/>
    <s v="BUSN"/>
    <x v="0"/>
    <x v="0"/>
    <s v="NRES"/>
    <x v="0"/>
    <n v="186"/>
  </r>
  <r>
    <x v="3"/>
    <n v="2247"/>
    <s v="Fall 2024"/>
    <x v="7"/>
    <s v="EOT"/>
    <s v="EDUC"/>
    <x v="3"/>
    <x v="0"/>
    <s v="RES"/>
    <x v="1"/>
    <n v="263"/>
  </r>
  <r>
    <x v="3"/>
    <n v="2197"/>
    <s v="Fall 2019"/>
    <x v="5"/>
    <s v="EOT"/>
    <s v="PAFF"/>
    <x v="1"/>
    <x v="0"/>
    <s v="RES"/>
    <x v="1"/>
    <n v="393"/>
  </r>
  <r>
    <x v="3"/>
    <n v="2197"/>
    <s v="Fall 2019"/>
    <x v="5"/>
    <s v="EOT"/>
    <s v="ENGR"/>
    <x v="6"/>
    <x v="1"/>
    <s v="RES"/>
    <x v="1"/>
    <n v="261"/>
  </r>
  <r>
    <x v="3"/>
    <n v="2157"/>
    <s v="Fall 2015"/>
    <x v="4"/>
    <s v="EOT"/>
    <s v="BUSN"/>
    <x v="0"/>
    <x v="1"/>
    <s v="NRES"/>
    <x v="0"/>
    <n v="213"/>
  </r>
  <r>
    <x v="3"/>
    <n v="2247"/>
    <s v="Fall 2024"/>
    <x v="7"/>
    <s v="EOT"/>
    <s v="EDUC"/>
    <x v="3"/>
    <x v="0"/>
    <s v="NRES"/>
    <x v="0"/>
    <n v="27"/>
  </r>
  <r>
    <x v="3"/>
    <n v="2197"/>
    <s v="Fall 2019"/>
    <x v="5"/>
    <s v="EOT"/>
    <s v="NODG"/>
    <x v="8"/>
    <x v="0"/>
    <s v="RES"/>
    <x v="1"/>
    <n v="97"/>
  </r>
  <r>
    <x v="3"/>
    <n v="2167"/>
    <s v="Fall 2016"/>
    <x v="1"/>
    <s v="EOT"/>
    <s v="PAFF"/>
    <x v="1"/>
    <x v="0"/>
    <s v="RES"/>
    <x v="1"/>
    <n v="265"/>
  </r>
  <r>
    <x v="3"/>
    <n v="2167"/>
    <s v="Fall 2016"/>
    <x v="1"/>
    <s v="EOT"/>
    <s v="ARTM"/>
    <x v="2"/>
    <x v="1"/>
    <s v="NRES"/>
    <x v="0"/>
    <n v="12"/>
  </r>
  <r>
    <x v="3"/>
    <n v="2247"/>
    <s v="Fall 2024"/>
    <x v="7"/>
    <s v="EOT"/>
    <s v="BUSN"/>
    <x v="0"/>
    <x v="1"/>
    <s v="NRES"/>
    <x v="0"/>
    <n v="308"/>
  </r>
  <r>
    <x v="3"/>
    <n v="2227"/>
    <s v="Fall 2022"/>
    <x v="6"/>
    <s v="EOT"/>
    <s v="ENGR"/>
    <x v="6"/>
    <x v="0"/>
    <s v="RES"/>
    <x v="1"/>
    <n v="1129"/>
  </r>
  <r>
    <x v="3"/>
    <n v="2207"/>
    <s v="Fall 2020"/>
    <x v="8"/>
    <s v="EOT"/>
    <s v="EDUC"/>
    <x v="3"/>
    <x v="1"/>
    <s v="RES"/>
    <x v="1"/>
    <n v="1082"/>
  </r>
  <r>
    <x v="3"/>
    <n v="2157"/>
    <s v="Fall 2015"/>
    <x v="4"/>
    <s v="EOT"/>
    <s v="ARTM"/>
    <x v="2"/>
    <x v="0"/>
    <s v="RES"/>
    <x v="1"/>
    <n v="1023"/>
  </r>
  <r>
    <x v="3"/>
    <n v="2247"/>
    <s v="Fall 2024"/>
    <x v="7"/>
    <s v="EOT"/>
    <s v="MEDS"/>
    <x v="9"/>
    <x v="1"/>
    <s v="RES"/>
    <x v="1"/>
    <n v="1"/>
  </r>
  <r>
    <x v="3"/>
    <n v="2217"/>
    <s v="Fall 2021"/>
    <x v="9"/>
    <s v="EOT"/>
    <s v="BUSN"/>
    <x v="0"/>
    <x v="0"/>
    <s v="NRES"/>
    <x v="0"/>
    <n v="223"/>
  </r>
  <r>
    <x v="3"/>
    <n v="2167"/>
    <s v="Fall 2016"/>
    <x v="1"/>
    <s v="EOT"/>
    <s v="ARPL"/>
    <x v="4"/>
    <x v="1"/>
    <s v="RES"/>
    <x v="1"/>
    <n v="332"/>
  </r>
  <r>
    <x v="3"/>
    <n v="2227"/>
    <s v="Fall 2022"/>
    <x v="6"/>
    <s v="EOT"/>
    <s v="EDUC"/>
    <x v="3"/>
    <x v="1"/>
    <s v="NRES"/>
    <x v="0"/>
    <n v="112"/>
  </r>
  <r>
    <x v="3"/>
    <n v="2157"/>
    <s v="Fall 2015"/>
    <x v="4"/>
    <s v="EOT"/>
    <s v="EDUC"/>
    <x v="3"/>
    <x v="0"/>
    <s v="RES"/>
    <x v="1"/>
    <n v="148"/>
  </r>
  <r>
    <x v="4"/>
    <n v="2244"/>
    <s v="Summer 2024"/>
    <x v="7"/>
    <s v="EOT"/>
    <s v="CLAS"/>
    <x v="5"/>
    <x v="1"/>
    <s v="RES"/>
    <x v="1"/>
    <n v="365"/>
  </r>
  <r>
    <x v="4"/>
    <n v="2167"/>
    <s v="Fall 2016"/>
    <x v="1"/>
    <s v="EOT"/>
    <s v="ARTM"/>
    <x v="2"/>
    <x v="0"/>
    <s v="RES"/>
    <x v="1"/>
    <n v="12350"/>
  </r>
  <r>
    <x v="4"/>
    <n v="2234"/>
    <s v="Summer 2023"/>
    <x v="0"/>
    <s v="EOT"/>
    <s v="PAFF"/>
    <x v="1"/>
    <x v="1"/>
    <s v="NRES"/>
    <x v="0"/>
    <n v="109"/>
  </r>
  <r>
    <x v="4"/>
    <n v="2174"/>
    <s v="Summer 2017"/>
    <x v="3"/>
    <s v="EOT"/>
    <s v="EDUC"/>
    <x v="3"/>
    <x v="1"/>
    <s v="NRES"/>
    <x v="0"/>
    <n v="242"/>
  </r>
  <r>
    <x v="3"/>
    <n v="2187"/>
    <s v="Fall 2018"/>
    <x v="2"/>
    <s v="EOT"/>
    <s v="NOCR"/>
    <x v="10"/>
    <x v="2"/>
    <s v="NRES"/>
    <x v="0"/>
    <n v="1"/>
  </r>
  <r>
    <x v="3"/>
    <n v="2217"/>
    <s v="Fall 2021"/>
    <x v="9"/>
    <s v="EOT"/>
    <s v="PUBH"/>
    <x v="12"/>
    <x v="1"/>
    <s v="RES"/>
    <x v="1"/>
    <n v="3"/>
  </r>
  <r>
    <x v="3"/>
    <n v="2187"/>
    <s v="Fall 2018"/>
    <x v="2"/>
    <s v="EOT"/>
    <s v="CLAS"/>
    <x v="5"/>
    <x v="1"/>
    <s v="RES"/>
    <x v="1"/>
    <n v="454"/>
  </r>
  <r>
    <x v="3"/>
    <n v="2237"/>
    <s v="Fall 2023"/>
    <x v="0"/>
    <s v="EOT"/>
    <s v="PUBH"/>
    <x v="12"/>
    <x v="1"/>
    <s v="RES"/>
    <x v="1"/>
    <n v="4"/>
  </r>
  <r>
    <x v="3"/>
    <n v="2207"/>
    <s v="Fall 2020"/>
    <x v="8"/>
    <s v="EOT"/>
    <s v="PUBH"/>
    <x v="12"/>
    <x v="1"/>
    <s v="NRES"/>
    <x v="0"/>
    <n v="1"/>
  </r>
  <r>
    <x v="3"/>
    <n v="2217"/>
    <s v="Fall 2021"/>
    <x v="9"/>
    <s v="EOT"/>
    <s v="CLAS"/>
    <x v="5"/>
    <x v="0"/>
    <s v="NRES"/>
    <x v="0"/>
    <n v="575"/>
  </r>
  <r>
    <x v="4"/>
    <n v="2161"/>
    <s v="Spring 2016"/>
    <x v="4"/>
    <s v="EOT"/>
    <s v="NODG"/>
    <x v="8"/>
    <x v="1"/>
    <s v="RES"/>
    <x v="1"/>
    <n v="1323"/>
  </r>
  <r>
    <x v="4"/>
    <n v="2237"/>
    <s v="Fall 2023"/>
    <x v="0"/>
    <s v="EOT"/>
    <s v="EDUC"/>
    <x v="3"/>
    <x v="0"/>
    <s v="RES"/>
    <x v="1"/>
    <n v="2741"/>
  </r>
  <r>
    <x v="4"/>
    <n v="2237"/>
    <s v="Fall 2023"/>
    <x v="0"/>
    <s v="EOT"/>
    <s v="BUSN"/>
    <x v="0"/>
    <x v="1"/>
    <s v="NRES"/>
    <x v="0"/>
    <n v="2799"/>
  </r>
  <r>
    <x v="4"/>
    <n v="2157"/>
    <s v="Fall 2015"/>
    <x v="4"/>
    <s v="EOT"/>
    <s v="CLAS"/>
    <x v="5"/>
    <x v="1"/>
    <s v="RES"/>
    <x v="1"/>
    <n v="2717"/>
  </r>
  <r>
    <x v="4"/>
    <n v="2171"/>
    <s v="Spring 2017"/>
    <x v="1"/>
    <s v="EOT"/>
    <s v="CLAS"/>
    <x v="5"/>
    <x v="0"/>
    <s v="NRES"/>
    <x v="0"/>
    <n v="9165"/>
  </r>
  <r>
    <x v="4"/>
    <n v="2201"/>
    <s v="Spring 2020"/>
    <x v="5"/>
    <s v="EOT"/>
    <s v="NOCR"/>
    <x v="10"/>
    <x v="2"/>
    <s v="RES"/>
    <x v="1"/>
    <n v="3"/>
  </r>
  <r>
    <x v="4"/>
    <n v="2181"/>
    <s v="Spring 2018"/>
    <x v="3"/>
    <s v="EOT"/>
    <s v="ARTM"/>
    <x v="2"/>
    <x v="1"/>
    <s v="NRES"/>
    <x v="0"/>
    <n v="69"/>
  </r>
  <r>
    <x v="4"/>
    <n v="2174"/>
    <s v="Summer 2017"/>
    <x v="3"/>
    <s v="EOT"/>
    <s v="CLAS"/>
    <x v="5"/>
    <x v="0"/>
    <s v="NRES"/>
    <x v="0"/>
    <n v="1854"/>
  </r>
  <r>
    <x v="4"/>
    <n v="2197"/>
    <s v="Fall 2019"/>
    <x v="5"/>
    <s v="EOT"/>
    <s v="NODG"/>
    <x v="8"/>
    <x v="1"/>
    <s v="NRES"/>
    <x v="0"/>
    <n v="158"/>
  </r>
  <r>
    <x v="4"/>
    <n v="2204"/>
    <s v="Summer 2020"/>
    <x v="8"/>
    <s v="EOT"/>
    <s v="PAFF"/>
    <x v="1"/>
    <x v="0"/>
    <s v="RES"/>
    <x v="1"/>
    <n v="991"/>
  </r>
  <r>
    <x v="4"/>
    <n v="2161"/>
    <s v="Spring 2016"/>
    <x v="4"/>
    <s v="EOT"/>
    <s v="EDUC"/>
    <x v="3"/>
    <x v="0"/>
    <s v="NRES"/>
    <x v="0"/>
    <n v="217"/>
  </r>
  <r>
    <x v="4"/>
    <n v="2177"/>
    <s v="Fall 2017"/>
    <x v="3"/>
    <s v="EOT"/>
    <s v="BUSN"/>
    <x v="0"/>
    <x v="1"/>
    <s v="NRES"/>
    <x v="0"/>
    <n v="1710"/>
  </r>
  <r>
    <x v="4"/>
    <n v="2187"/>
    <s v="Fall 2018"/>
    <x v="2"/>
    <s v="EOT"/>
    <s v="ARTM"/>
    <x v="2"/>
    <x v="1"/>
    <s v="RES"/>
    <x v="1"/>
    <n v="89"/>
  </r>
  <r>
    <x v="4"/>
    <n v="2211"/>
    <s v="Spring 2021"/>
    <x v="8"/>
    <s v="EOT"/>
    <s v="PAFF"/>
    <x v="1"/>
    <x v="1"/>
    <s v="NRES"/>
    <x v="0"/>
    <n v="501"/>
  </r>
  <r>
    <x v="4"/>
    <n v="2221"/>
    <s v="Spring 2022"/>
    <x v="9"/>
    <s v="EOT"/>
    <s v="NODG"/>
    <x v="8"/>
    <x v="1"/>
    <s v="RES"/>
    <x v="1"/>
    <n v="1082.5"/>
  </r>
  <r>
    <x v="4"/>
    <n v="2167"/>
    <s v="Fall 2016"/>
    <x v="1"/>
    <s v="EOT"/>
    <s v="ENGR"/>
    <x v="6"/>
    <x v="0"/>
    <s v="RES"/>
    <x v="1"/>
    <n v="9162"/>
  </r>
  <r>
    <x v="4"/>
    <n v="2194"/>
    <s v="Summer 2019"/>
    <x v="5"/>
    <s v="EOT"/>
    <s v="BUSN"/>
    <x v="0"/>
    <x v="1"/>
    <s v="NRES"/>
    <x v="0"/>
    <n v="320"/>
  </r>
  <r>
    <x v="4"/>
    <n v="2204"/>
    <s v="Summer 2020"/>
    <x v="8"/>
    <s v="EOT"/>
    <s v="EDUC"/>
    <x v="3"/>
    <x v="0"/>
    <s v="NRES"/>
    <x v="0"/>
    <n v="65"/>
  </r>
  <r>
    <x v="4"/>
    <n v="2244"/>
    <s v="Summer 2024"/>
    <x v="7"/>
    <s v="EOT"/>
    <s v="ENGR"/>
    <x v="6"/>
    <x v="1"/>
    <s v="RES"/>
    <x v="1"/>
    <n v="153"/>
  </r>
  <r>
    <x v="4"/>
    <n v="2204"/>
    <s v="Summer 2020"/>
    <x v="8"/>
    <s v="EOT"/>
    <s v="ARTM"/>
    <x v="2"/>
    <x v="0"/>
    <s v="NRES"/>
    <x v="0"/>
    <n v="210"/>
  </r>
  <r>
    <x v="4"/>
    <n v="2154"/>
    <s v="Summer 2015"/>
    <x v="4"/>
    <s v="EOT"/>
    <s v="PUBH"/>
    <x v="12"/>
    <x v="1"/>
    <s v="RES"/>
    <x v="1"/>
    <n v="5"/>
  </r>
  <r>
    <x v="4"/>
    <n v="2244"/>
    <s v="Summer 2024"/>
    <x v="7"/>
    <s v="EOT"/>
    <s v="BUSN"/>
    <x v="0"/>
    <x v="0"/>
    <s v="RES"/>
    <x v="1"/>
    <n v="4372"/>
  </r>
  <r>
    <x v="4"/>
    <n v="2211"/>
    <s v="Spring 2021"/>
    <x v="8"/>
    <s v="EOT"/>
    <s v="ARTM"/>
    <x v="2"/>
    <x v="0"/>
    <s v="NRES"/>
    <x v="0"/>
    <n v="2287"/>
  </r>
  <r>
    <x v="4"/>
    <n v="2161"/>
    <s v="Spring 2016"/>
    <x v="4"/>
    <s v="EOT"/>
    <s v="BUSN"/>
    <x v="0"/>
    <x v="1"/>
    <s v="NRES"/>
    <x v="0"/>
    <n v="1448"/>
  </r>
  <r>
    <x v="4"/>
    <n v="2251"/>
    <s v="Spring 2025"/>
    <x v="7"/>
    <s v="CENSUS"/>
    <s v="EDUC"/>
    <x v="3"/>
    <x v="0"/>
    <s v="RES"/>
    <x v="1"/>
    <n v="2861"/>
  </r>
  <r>
    <x v="4"/>
    <n v="2237"/>
    <s v="Fall 2023"/>
    <x v="0"/>
    <s v="EOT"/>
    <s v="MEDS"/>
    <x v="9"/>
    <x v="1"/>
    <s v="RES"/>
    <x v="1"/>
    <n v="25"/>
  </r>
  <r>
    <x v="4"/>
    <n v="2224"/>
    <s v="Summer 2022"/>
    <x v="6"/>
    <s v="EOT"/>
    <s v="ARPL"/>
    <x v="4"/>
    <x v="0"/>
    <s v="NRES"/>
    <x v="0"/>
    <n v="58"/>
  </r>
  <r>
    <x v="4"/>
    <n v="2161"/>
    <s v="Spring 2016"/>
    <x v="4"/>
    <s v="EOT"/>
    <s v="NODG"/>
    <x v="8"/>
    <x v="0"/>
    <s v="RES"/>
    <x v="1"/>
    <n v="184"/>
  </r>
  <r>
    <x v="4"/>
    <n v="2244"/>
    <s v="Summer 2024"/>
    <x v="7"/>
    <s v="EOT"/>
    <s v="ARTM"/>
    <x v="2"/>
    <x v="1"/>
    <s v="RES"/>
    <x v="1"/>
    <n v="13"/>
  </r>
  <r>
    <x v="4"/>
    <n v="2217"/>
    <s v="Fall 2021"/>
    <x v="9"/>
    <s v="EOT"/>
    <s v="NODG"/>
    <x v="8"/>
    <x v="0"/>
    <s v="NRES"/>
    <x v="0"/>
    <n v="168"/>
  </r>
  <r>
    <x v="4"/>
    <n v="2234"/>
    <s v="Summer 2023"/>
    <x v="0"/>
    <s v="EOT"/>
    <s v="NODG"/>
    <x v="8"/>
    <x v="1"/>
    <s v="RES"/>
    <x v="1"/>
    <n v="407"/>
  </r>
  <r>
    <x v="4"/>
    <n v="2184"/>
    <s v="Summer 2018"/>
    <x v="2"/>
    <s v="EOT"/>
    <s v="NODG"/>
    <x v="8"/>
    <x v="0"/>
    <s v="RES"/>
    <x v="1"/>
    <n v="763"/>
  </r>
  <r>
    <x v="4"/>
    <n v="2214"/>
    <s v="Summer 2021"/>
    <x v="9"/>
    <s v="EOT"/>
    <s v="PAFF"/>
    <x v="1"/>
    <x v="1"/>
    <s v="RES"/>
    <x v="1"/>
    <n v="910"/>
  </r>
  <r>
    <x v="4"/>
    <n v="2171"/>
    <s v="Spring 2017"/>
    <x v="1"/>
    <s v="EOT"/>
    <s v="NODG"/>
    <x v="8"/>
    <x v="1"/>
    <s v="NRES"/>
    <x v="0"/>
    <n v="235"/>
  </r>
  <r>
    <x v="4"/>
    <n v="2237"/>
    <s v="Fall 2023"/>
    <x v="0"/>
    <s v="EOT"/>
    <s v="BUSN"/>
    <x v="0"/>
    <x v="0"/>
    <s v="RES"/>
    <x v="1"/>
    <n v="21764"/>
  </r>
  <r>
    <x v="4"/>
    <n v="2251"/>
    <s v="Spring 2025"/>
    <x v="7"/>
    <s v="CENSUS"/>
    <s v="ARTM"/>
    <x v="2"/>
    <x v="0"/>
    <s v="NRES"/>
    <x v="0"/>
    <n v="2628"/>
  </r>
  <r>
    <x v="4"/>
    <n v="2174"/>
    <s v="Summer 2017"/>
    <x v="3"/>
    <s v="EOT"/>
    <s v="MEDS"/>
    <x v="9"/>
    <x v="1"/>
    <s v="RES"/>
    <x v="1"/>
    <n v="6"/>
  </r>
  <r>
    <x v="4"/>
    <n v="2184"/>
    <s v="Summer 2018"/>
    <x v="2"/>
    <s v="EOT"/>
    <s v="BUSN"/>
    <x v="0"/>
    <x v="1"/>
    <s v="NRES"/>
    <x v="0"/>
    <n v="364"/>
  </r>
  <r>
    <x v="4"/>
    <n v="2227"/>
    <s v="Fall 2022"/>
    <x v="6"/>
    <s v="EOT"/>
    <s v="PAFF"/>
    <x v="1"/>
    <x v="0"/>
    <s v="RES"/>
    <x v="1"/>
    <n v="3956"/>
  </r>
  <r>
    <x v="4"/>
    <n v="2241"/>
    <s v="Spring 2024"/>
    <x v="0"/>
    <s v="EOT"/>
    <s v="ENGR"/>
    <x v="6"/>
    <x v="1"/>
    <s v="RES"/>
    <x v="1"/>
    <n v="950"/>
  </r>
  <r>
    <x v="4"/>
    <n v="2197"/>
    <s v="Fall 2019"/>
    <x v="5"/>
    <s v="EOT"/>
    <s v="BUSN"/>
    <x v="0"/>
    <x v="1"/>
    <s v="NRES"/>
    <x v="0"/>
    <n v="1356"/>
  </r>
  <r>
    <x v="4"/>
    <n v="2161"/>
    <s v="Spring 2016"/>
    <x v="4"/>
    <s v="EOT"/>
    <s v="NOCR"/>
    <x v="10"/>
    <x v="2"/>
    <s v="NRES"/>
    <x v="0"/>
    <n v="24"/>
  </r>
  <r>
    <x v="4"/>
    <n v="2157"/>
    <s v="Fall 2015"/>
    <x v="4"/>
    <s v="EOT"/>
    <s v="ARTM"/>
    <x v="2"/>
    <x v="0"/>
    <s v="NRES"/>
    <x v="0"/>
    <n v="2026"/>
  </r>
  <r>
    <x v="4"/>
    <n v="2184"/>
    <s v="Summer 2018"/>
    <x v="2"/>
    <s v="EOT"/>
    <s v="PAFF"/>
    <x v="1"/>
    <x v="0"/>
    <s v="NRES"/>
    <x v="0"/>
    <n v="267"/>
  </r>
  <r>
    <x v="4"/>
    <n v="2237"/>
    <s v="Fall 2023"/>
    <x v="0"/>
    <s v="EOT"/>
    <s v="EDUC"/>
    <x v="3"/>
    <x v="1"/>
    <s v="NRES"/>
    <x v="0"/>
    <n v="764"/>
  </r>
  <r>
    <x v="4"/>
    <n v="2201"/>
    <s v="Spring 2020"/>
    <x v="5"/>
    <s v="EOT"/>
    <s v="NODG"/>
    <x v="8"/>
    <x v="1"/>
    <s v="RES"/>
    <x v="1"/>
    <n v="1391"/>
  </r>
  <r>
    <x v="4"/>
    <n v="2204"/>
    <s v="Summer 2020"/>
    <x v="8"/>
    <s v="EOT"/>
    <s v="CONC"/>
    <x v="14"/>
    <x v="0"/>
    <s v="RES"/>
    <x v="1"/>
    <n v="3"/>
  </r>
  <r>
    <x v="4"/>
    <n v="2154"/>
    <s v="Summer 2015"/>
    <x v="4"/>
    <s v="EOT"/>
    <s v="ARPL"/>
    <x v="4"/>
    <x v="0"/>
    <s v="RES"/>
    <x v="1"/>
    <n v="343"/>
  </r>
  <r>
    <x v="4"/>
    <n v="2164"/>
    <s v="Summer 2016"/>
    <x v="1"/>
    <s v="EOT"/>
    <s v="ENGR"/>
    <x v="6"/>
    <x v="1"/>
    <s v="RES"/>
    <x v="1"/>
    <n v="172"/>
  </r>
  <r>
    <x v="4"/>
    <n v="2247"/>
    <s v="Fall 2024"/>
    <x v="7"/>
    <s v="EOT"/>
    <s v="PAFF"/>
    <x v="1"/>
    <x v="0"/>
    <s v="RES"/>
    <x v="1"/>
    <n v="3697"/>
  </r>
  <r>
    <x v="4"/>
    <n v="2234"/>
    <s v="Summer 2023"/>
    <x v="0"/>
    <s v="EOT"/>
    <s v="ARPL"/>
    <x v="4"/>
    <x v="0"/>
    <s v="NRES"/>
    <x v="0"/>
    <n v="49"/>
  </r>
  <r>
    <x v="4"/>
    <n v="2221"/>
    <s v="Spring 2022"/>
    <x v="9"/>
    <s v="EOT"/>
    <s v="BUSN"/>
    <x v="0"/>
    <x v="1"/>
    <s v="NRES"/>
    <x v="0"/>
    <n v="2293"/>
  </r>
  <r>
    <x v="4"/>
    <n v="2247"/>
    <s v="Fall 2024"/>
    <x v="7"/>
    <s v="EOT"/>
    <s v="ARTM"/>
    <x v="2"/>
    <x v="0"/>
    <s v="RES"/>
    <x v="1"/>
    <n v="12790"/>
  </r>
  <r>
    <x v="4"/>
    <n v="2191"/>
    <s v="Spring 2019"/>
    <x v="2"/>
    <s v="EOT"/>
    <s v="PUBH"/>
    <x v="12"/>
    <x v="1"/>
    <s v="NRES"/>
    <x v="0"/>
    <n v="12"/>
  </r>
  <r>
    <x v="4"/>
    <n v="2204"/>
    <s v="Summer 2020"/>
    <x v="8"/>
    <s v="EOT"/>
    <s v="EDUC"/>
    <x v="3"/>
    <x v="1"/>
    <s v="RES"/>
    <x v="1"/>
    <n v="4255"/>
  </r>
  <r>
    <x v="4"/>
    <n v="2201"/>
    <s v="Spring 2020"/>
    <x v="5"/>
    <s v="EOT"/>
    <s v="CLAS"/>
    <x v="5"/>
    <x v="1"/>
    <s v="NRES"/>
    <x v="0"/>
    <n v="507.5"/>
  </r>
  <r>
    <x v="4"/>
    <n v="2207"/>
    <s v="Fall 2020"/>
    <x v="8"/>
    <s v="EOT"/>
    <s v="PUBH"/>
    <x v="12"/>
    <x v="1"/>
    <s v="RES"/>
    <x v="1"/>
    <n v="11"/>
  </r>
  <r>
    <x v="4"/>
    <n v="2174"/>
    <s v="Summer 2017"/>
    <x v="3"/>
    <s v="EOT"/>
    <s v="NODG"/>
    <x v="8"/>
    <x v="0"/>
    <s v="NRES"/>
    <x v="0"/>
    <n v="64"/>
  </r>
  <r>
    <x v="4"/>
    <n v="2194"/>
    <s v="Summer 2019"/>
    <x v="5"/>
    <s v="EOT"/>
    <s v="ARTM"/>
    <x v="2"/>
    <x v="0"/>
    <s v="RES"/>
    <x v="1"/>
    <n v="1091"/>
  </r>
  <r>
    <x v="4"/>
    <n v="2247"/>
    <s v="Fall 2024"/>
    <x v="7"/>
    <s v="EOT"/>
    <s v="CONC"/>
    <x v="14"/>
    <x v="1"/>
    <s v="RES"/>
    <x v="1"/>
    <n v="6"/>
  </r>
  <r>
    <x v="4"/>
    <n v="2234"/>
    <s v="Summer 2023"/>
    <x v="0"/>
    <s v="EOT"/>
    <s v="CLAS"/>
    <x v="5"/>
    <x v="0"/>
    <s v="NRES"/>
    <x v="0"/>
    <n v="1201"/>
  </r>
  <r>
    <x v="4"/>
    <n v="2211"/>
    <s v="Spring 2021"/>
    <x v="8"/>
    <s v="EOT"/>
    <s v="ENGR"/>
    <x v="6"/>
    <x v="1"/>
    <s v="RES"/>
    <x v="1"/>
    <n v="1479"/>
  </r>
  <r>
    <x v="4"/>
    <n v="2177"/>
    <s v="Fall 2017"/>
    <x v="3"/>
    <s v="EOT"/>
    <s v="ARTM"/>
    <x v="2"/>
    <x v="0"/>
    <s v="RES"/>
    <x v="1"/>
    <n v="12611"/>
  </r>
  <r>
    <x v="4"/>
    <n v="2197"/>
    <s v="Fall 2019"/>
    <x v="5"/>
    <s v="EOT"/>
    <s v="ARPL"/>
    <x v="4"/>
    <x v="1"/>
    <s v="NRES"/>
    <x v="0"/>
    <n v="680"/>
  </r>
  <r>
    <x v="4"/>
    <n v="2244"/>
    <s v="Summer 2024"/>
    <x v="7"/>
    <s v="EOT"/>
    <s v="EDUC"/>
    <x v="3"/>
    <x v="0"/>
    <s v="NRES"/>
    <x v="0"/>
    <n v="83"/>
  </r>
  <r>
    <x v="4"/>
    <n v="2171"/>
    <s v="Spring 2017"/>
    <x v="1"/>
    <s v="EOT"/>
    <s v="PAFF"/>
    <x v="1"/>
    <x v="1"/>
    <s v="NRES"/>
    <x v="0"/>
    <n v="558"/>
  </r>
  <r>
    <x v="4"/>
    <n v="2181"/>
    <s v="Spring 2018"/>
    <x v="3"/>
    <s v="EOT"/>
    <s v="EDUC"/>
    <x v="3"/>
    <x v="1"/>
    <s v="RES"/>
    <x v="1"/>
    <n v="5880"/>
  </r>
  <r>
    <x v="4"/>
    <n v="2231"/>
    <s v="Spring 2023"/>
    <x v="6"/>
    <s v="EOT"/>
    <s v="PAFF"/>
    <x v="1"/>
    <x v="0"/>
    <s v="NRES"/>
    <x v="0"/>
    <n v="411"/>
  </r>
  <r>
    <x v="4"/>
    <n v="2191"/>
    <s v="Spring 2019"/>
    <x v="2"/>
    <s v="EOT"/>
    <s v="EDUC"/>
    <x v="3"/>
    <x v="0"/>
    <s v="NRES"/>
    <x v="0"/>
    <n v="311"/>
  </r>
  <r>
    <x v="4"/>
    <n v="2244"/>
    <s v="Summer 2024"/>
    <x v="7"/>
    <s v="EOT"/>
    <s v="ARPL"/>
    <x v="4"/>
    <x v="1"/>
    <s v="NRES"/>
    <x v="0"/>
    <n v="25"/>
  </r>
  <r>
    <x v="4"/>
    <n v="2174"/>
    <s v="Summer 2017"/>
    <x v="3"/>
    <s v="EOT"/>
    <s v="CLAS"/>
    <x v="5"/>
    <x v="1"/>
    <s v="RES"/>
    <x v="1"/>
    <n v="397"/>
  </r>
  <r>
    <x v="4"/>
    <n v="2241"/>
    <s v="Spring 2024"/>
    <x v="0"/>
    <s v="EOT"/>
    <s v="NODG"/>
    <x v="8"/>
    <x v="1"/>
    <s v="NRES"/>
    <x v="0"/>
    <n v="152"/>
  </r>
  <r>
    <x v="4"/>
    <n v="2154"/>
    <s v="Summer 2015"/>
    <x v="4"/>
    <s v="EOT"/>
    <s v="NODG"/>
    <x v="8"/>
    <x v="0"/>
    <s v="RES"/>
    <x v="1"/>
    <n v="616"/>
  </r>
  <r>
    <x v="4"/>
    <n v="2231"/>
    <s v="Spring 2023"/>
    <x v="6"/>
    <s v="EOT"/>
    <s v="EDUC"/>
    <x v="3"/>
    <x v="0"/>
    <s v="RES"/>
    <x v="1"/>
    <n v="2712"/>
  </r>
  <r>
    <x v="4"/>
    <n v="2161"/>
    <s v="Spring 2016"/>
    <x v="4"/>
    <s v="EOT"/>
    <s v="ARTM"/>
    <x v="2"/>
    <x v="1"/>
    <s v="NRES"/>
    <x v="0"/>
    <n v="32"/>
  </r>
  <r>
    <x v="4"/>
    <n v="2191"/>
    <s v="Spring 2019"/>
    <x v="2"/>
    <s v="EOT"/>
    <s v="ARTM"/>
    <x v="2"/>
    <x v="1"/>
    <s v="NRES"/>
    <x v="0"/>
    <n v="62"/>
  </r>
  <r>
    <x v="4"/>
    <n v="2194"/>
    <s v="Summer 2019"/>
    <x v="5"/>
    <s v="EOT"/>
    <s v="ENGR"/>
    <x v="6"/>
    <x v="1"/>
    <s v="NRES"/>
    <x v="0"/>
    <n v="94"/>
  </r>
  <r>
    <x v="4"/>
    <n v="2244"/>
    <s v="Summer 2024"/>
    <x v="7"/>
    <s v="EOT"/>
    <s v="PAFF"/>
    <x v="1"/>
    <x v="1"/>
    <s v="NRES"/>
    <x v="0"/>
    <n v="90"/>
  </r>
  <r>
    <x v="4"/>
    <n v="2247"/>
    <s v="Fall 2024"/>
    <x v="7"/>
    <s v="EOT"/>
    <s v="CLAS"/>
    <x v="5"/>
    <x v="1"/>
    <s v="RES"/>
    <x v="1"/>
    <n v="2446"/>
  </r>
  <r>
    <x v="4"/>
    <n v="2227"/>
    <s v="Fall 2022"/>
    <x v="6"/>
    <s v="EOT"/>
    <s v="ARPL"/>
    <x v="4"/>
    <x v="0"/>
    <s v="RES"/>
    <x v="1"/>
    <n v="4507"/>
  </r>
  <r>
    <x v="4"/>
    <n v="2217"/>
    <s v="Fall 2021"/>
    <x v="9"/>
    <s v="EOT"/>
    <s v="EDUC"/>
    <x v="3"/>
    <x v="1"/>
    <s v="RES"/>
    <x v="1"/>
    <n v="6558"/>
  </r>
  <r>
    <x v="4"/>
    <n v="2251"/>
    <s v="Spring 2025"/>
    <x v="7"/>
    <s v="CENSUS"/>
    <s v="ARPL"/>
    <x v="4"/>
    <x v="0"/>
    <s v="RES"/>
    <x v="1"/>
    <n v="4913"/>
  </r>
  <r>
    <x v="4"/>
    <n v="2187"/>
    <s v="Fall 2018"/>
    <x v="2"/>
    <s v="EOT"/>
    <s v="ARPL"/>
    <x v="4"/>
    <x v="1"/>
    <s v="RES"/>
    <x v="1"/>
    <n v="4052"/>
  </r>
  <r>
    <x v="4"/>
    <n v="2181"/>
    <s v="Spring 2018"/>
    <x v="3"/>
    <s v="EOT"/>
    <s v="PAFF"/>
    <x v="1"/>
    <x v="0"/>
    <s v="RES"/>
    <x v="1"/>
    <n v="3798"/>
  </r>
  <r>
    <x v="4"/>
    <n v="2211"/>
    <s v="Spring 2021"/>
    <x v="8"/>
    <s v="EOT"/>
    <s v="CLAS"/>
    <x v="5"/>
    <x v="0"/>
    <s v="RES"/>
    <x v="1"/>
    <n v="47714"/>
  </r>
  <r>
    <x v="4"/>
    <n v="2181"/>
    <s v="Spring 2018"/>
    <x v="3"/>
    <s v="EOT"/>
    <s v="CLAS"/>
    <x v="5"/>
    <x v="0"/>
    <s v="NRES"/>
    <x v="0"/>
    <n v="9836"/>
  </r>
  <r>
    <x v="4"/>
    <n v="2224"/>
    <s v="Summer 2022"/>
    <x v="6"/>
    <s v="EOT"/>
    <s v="EDUC"/>
    <x v="3"/>
    <x v="0"/>
    <s v="RES"/>
    <x v="1"/>
    <n v="522"/>
  </r>
  <r>
    <x v="4"/>
    <n v="2244"/>
    <s v="Summer 2024"/>
    <x v="7"/>
    <s v="EOT"/>
    <s v="PAFF"/>
    <x v="1"/>
    <x v="0"/>
    <s v="NRES"/>
    <x v="0"/>
    <n v="58"/>
  </r>
  <r>
    <x v="4"/>
    <n v="2167"/>
    <s v="Fall 2016"/>
    <x v="1"/>
    <s v="EOT"/>
    <s v="PAFF"/>
    <x v="1"/>
    <x v="1"/>
    <s v="NRES"/>
    <x v="0"/>
    <n v="522"/>
  </r>
  <r>
    <x v="4"/>
    <n v="2171"/>
    <s v="Spring 2017"/>
    <x v="1"/>
    <s v="EOT"/>
    <s v="PAFF"/>
    <x v="1"/>
    <x v="0"/>
    <s v="NRES"/>
    <x v="0"/>
    <n v="589"/>
  </r>
  <r>
    <x v="4"/>
    <n v="2217"/>
    <s v="Fall 2021"/>
    <x v="9"/>
    <s v="EOT"/>
    <s v="EDUC"/>
    <x v="3"/>
    <x v="0"/>
    <s v="RES"/>
    <x v="1"/>
    <n v="3217"/>
  </r>
  <r>
    <x v="4"/>
    <n v="2217"/>
    <s v="Fall 2021"/>
    <x v="9"/>
    <s v="EOT"/>
    <s v="PAFF"/>
    <x v="1"/>
    <x v="0"/>
    <s v="NRES"/>
    <x v="0"/>
    <n v="582"/>
  </r>
  <r>
    <x v="4"/>
    <n v="2177"/>
    <s v="Fall 2017"/>
    <x v="3"/>
    <s v="EOT"/>
    <s v="EDUC"/>
    <x v="3"/>
    <x v="0"/>
    <s v="RES"/>
    <x v="1"/>
    <n v="3040"/>
  </r>
  <r>
    <x v="4"/>
    <n v="2177"/>
    <s v="Fall 2017"/>
    <x v="3"/>
    <s v="EOT"/>
    <s v="NOCR"/>
    <x v="10"/>
    <x v="2"/>
    <s v="RES"/>
    <x v="1"/>
    <n v="3"/>
  </r>
  <r>
    <x v="4"/>
    <n v="2157"/>
    <s v="Fall 2015"/>
    <x v="4"/>
    <s v="EOT"/>
    <s v="MEDS"/>
    <x v="9"/>
    <x v="1"/>
    <s v="RES"/>
    <x v="1"/>
    <n v="6"/>
  </r>
  <r>
    <x v="4"/>
    <n v="2251"/>
    <s v="Spring 2025"/>
    <x v="7"/>
    <s v="CENSUS"/>
    <s v="EDUC"/>
    <x v="3"/>
    <x v="1"/>
    <s v="RES"/>
    <x v="1"/>
    <n v="5327"/>
  </r>
  <r>
    <x v="4"/>
    <n v="2164"/>
    <s v="Summer 2016"/>
    <x v="1"/>
    <s v="EOT"/>
    <s v="CLAS"/>
    <x v="5"/>
    <x v="1"/>
    <s v="RES"/>
    <x v="1"/>
    <n v="476"/>
  </r>
  <r>
    <x v="4"/>
    <n v="2154"/>
    <s v="Summer 2015"/>
    <x v="4"/>
    <s v="EOT"/>
    <s v="PAFF"/>
    <x v="1"/>
    <x v="0"/>
    <s v="NRES"/>
    <x v="0"/>
    <n v="22"/>
  </r>
  <r>
    <x v="4"/>
    <n v="2154"/>
    <s v="Summer 2015"/>
    <x v="4"/>
    <s v="EOT"/>
    <s v="EDUC"/>
    <x v="3"/>
    <x v="0"/>
    <s v="NRES"/>
    <x v="0"/>
    <n v="19"/>
  </r>
  <r>
    <x v="4"/>
    <n v="2214"/>
    <s v="Summer 2021"/>
    <x v="9"/>
    <s v="EOT"/>
    <s v="ARPL"/>
    <x v="4"/>
    <x v="1"/>
    <s v="NRES"/>
    <x v="0"/>
    <n v="123"/>
  </r>
  <r>
    <x v="4"/>
    <n v="2244"/>
    <s v="Summer 2024"/>
    <x v="7"/>
    <s v="EOT"/>
    <s v="BUSN"/>
    <x v="0"/>
    <x v="1"/>
    <s v="NRES"/>
    <x v="0"/>
    <n v="393"/>
  </r>
  <r>
    <x v="4"/>
    <n v="2207"/>
    <s v="Fall 2020"/>
    <x v="8"/>
    <s v="EOT"/>
    <s v="CLAS"/>
    <x v="5"/>
    <x v="0"/>
    <s v="NRES"/>
    <x v="0"/>
    <n v="7400"/>
  </r>
  <r>
    <x v="4"/>
    <n v="2241"/>
    <s v="Spring 2024"/>
    <x v="0"/>
    <s v="EOT"/>
    <s v="EDUC"/>
    <x v="3"/>
    <x v="1"/>
    <s v="NRES"/>
    <x v="0"/>
    <n v="793"/>
  </r>
  <r>
    <x v="4"/>
    <n v="2221"/>
    <s v="Spring 2022"/>
    <x v="9"/>
    <s v="EOT"/>
    <s v="CLAS"/>
    <x v="5"/>
    <x v="1"/>
    <s v="NRES"/>
    <x v="0"/>
    <n v="527"/>
  </r>
  <r>
    <x v="4"/>
    <n v="2207"/>
    <s v="Fall 2020"/>
    <x v="8"/>
    <s v="EOT"/>
    <s v="EDUC"/>
    <x v="3"/>
    <x v="0"/>
    <s v="NRES"/>
    <x v="0"/>
    <n v="312"/>
  </r>
  <r>
    <x v="4"/>
    <n v="2164"/>
    <s v="Summer 2016"/>
    <x v="1"/>
    <s v="EOT"/>
    <s v="EDUC"/>
    <x v="3"/>
    <x v="0"/>
    <s v="RES"/>
    <x v="1"/>
    <n v="350"/>
  </r>
  <r>
    <x v="4"/>
    <n v="2164"/>
    <s v="Summer 2016"/>
    <x v="1"/>
    <s v="EOT"/>
    <s v="CLAS"/>
    <x v="5"/>
    <x v="1"/>
    <s v="NRES"/>
    <x v="0"/>
    <n v="73"/>
  </r>
  <r>
    <x v="4"/>
    <n v="2227"/>
    <s v="Fall 2022"/>
    <x v="6"/>
    <s v="EOT"/>
    <s v="PAFF"/>
    <x v="1"/>
    <x v="1"/>
    <s v="NRES"/>
    <x v="0"/>
    <n v="522"/>
  </r>
  <r>
    <x v="4"/>
    <n v="2167"/>
    <s v="Fall 2016"/>
    <x v="1"/>
    <s v="EOT"/>
    <s v="CLAS"/>
    <x v="5"/>
    <x v="1"/>
    <s v="RES"/>
    <x v="1"/>
    <n v="2673"/>
  </r>
  <r>
    <x v="4"/>
    <n v="2157"/>
    <s v="Fall 2015"/>
    <x v="4"/>
    <s v="EOT"/>
    <s v="ARPL"/>
    <x v="4"/>
    <x v="1"/>
    <s v="RES"/>
    <x v="1"/>
    <n v="3807"/>
  </r>
  <r>
    <x v="4"/>
    <n v="2211"/>
    <s v="Spring 2021"/>
    <x v="8"/>
    <s v="EOT"/>
    <s v="EDUC"/>
    <x v="3"/>
    <x v="0"/>
    <s v="RES"/>
    <x v="1"/>
    <n v="2854"/>
  </r>
  <r>
    <x v="4"/>
    <n v="2171"/>
    <s v="Spring 2017"/>
    <x v="1"/>
    <s v="EOT"/>
    <s v="ENGR"/>
    <x v="6"/>
    <x v="0"/>
    <s v="RES"/>
    <x v="1"/>
    <n v="8996"/>
  </r>
  <r>
    <x v="4"/>
    <n v="2154"/>
    <s v="Summer 2015"/>
    <x v="4"/>
    <s v="EOT"/>
    <s v="ARPL"/>
    <x v="4"/>
    <x v="0"/>
    <s v="NRES"/>
    <x v="0"/>
    <n v="92"/>
  </r>
  <r>
    <x v="4"/>
    <n v="2164"/>
    <s v="Summer 2016"/>
    <x v="1"/>
    <s v="EOT"/>
    <s v="ARPL"/>
    <x v="4"/>
    <x v="1"/>
    <s v="RES"/>
    <x v="1"/>
    <n v="332"/>
  </r>
  <r>
    <x v="4"/>
    <n v="2211"/>
    <s v="Spring 2021"/>
    <x v="8"/>
    <s v="EOT"/>
    <s v="ARPL"/>
    <x v="4"/>
    <x v="1"/>
    <s v="RES"/>
    <x v="1"/>
    <n v="3805"/>
  </r>
  <r>
    <x v="4"/>
    <n v="2187"/>
    <s v="Fall 2018"/>
    <x v="2"/>
    <s v="EOT"/>
    <s v="CLAS"/>
    <x v="5"/>
    <x v="0"/>
    <s v="NRES"/>
    <x v="0"/>
    <n v="10859"/>
  </r>
  <r>
    <x v="4"/>
    <n v="2194"/>
    <s v="Summer 2019"/>
    <x v="5"/>
    <s v="EOT"/>
    <s v="ENGR"/>
    <x v="6"/>
    <x v="0"/>
    <s v="RES"/>
    <x v="1"/>
    <n v="1822"/>
  </r>
  <r>
    <x v="4"/>
    <n v="2234"/>
    <s v="Summer 2023"/>
    <x v="0"/>
    <s v="EOT"/>
    <s v="MEDS"/>
    <x v="9"/>
    <x v="1"/>
    <s v="RES"/>
    <x v="1"/>
    <n v="5"/>
  </r>
  <r>
    <x v="4"/>
    <n v="2237"/>
    <s v="Fall 2023"/>
    <x v="0"/>
    <s v="EOT"/>
    <s v="ENGR"/>
    <x v="6"/>
    <x v="0"/>
    <s v="NRES"/>
    <x v="0"/>
    <n v="3091"/>
  </r>
  <r>
    <x v="4"/>
    <n v="2167"/>
    <s v="Fall 2016"/>
    <x v="1"/>
    <s v="EOT"/>
    <s v="NODG"/>
    <x v="8"/>
    <x v="1"/>
    <s v="NRES"/>
    <x v="0"/>
    <n v="185"/>
  </r>
  <r>
    <x v="4"/>
    <n v="2167"/>
    <s v="Fall 2016"/>
    <x v="1"/>
    <s v="EOT"/>
    <s v="NULL"/>
    <x v="11"/>
    <x v="3"/>
    <s v="RES"/>
    <x v="1"/>
    <n v="6"/>
  </r>
  <r>
    <x v="4"/>
    <n v="2217"/>
    <s v="Fall 2021"/>
    <x v="9"/>
    <s v="EOT"/>
    <s v="BUSN"/>
    <x v="0"/>
    <x v="1"/>
    <s v="RES"/>
    <x v="1"/>
    <n v="7236"/>
  </r>
  <r>
    <x v="4"/>
    <n v="2177"/>
    <s v="Fall 2017"/>
    <x v="3"/>
    <s v="EOT"/>
    <s v="BUSN"/>
    <x v="0"/>
    <x v="0"/>
    <s v="RES"/>
    <x v="1"/>
    <n v="16693"/>
  </r>
  <r>
    <x v="4"/>
    <n v="2251"/>
    <s v="Spring 2025"/>
    <x v="7"/>
    <s v="CENSUS"/>
    <s v="NODG"/>
    <x v="8"/>
    <x v="1"/>
    <s v="NRES"/>
    <x v="0"/>
    <n v="163"/>
  </r>
  <r>
    <x v="4"/>
    <n v="2241"/>
    <s v="Spring 2024"/>
    <x v="0"/>
    <s v="EOT"/>
    <s v="EDUC"/>
    <x v="3"/>
    <x v="0"/>
    <s v="NRES"/>
    <x v="0"/>
    <n v="335"/>
  </r>
  <r>
    <x v="4"/>
    <n v="2217"/>
    <s v="Fall 2021"/>
    <x v="9"/>
    <s v="EOT"/>
    <s v="CONC"/>
    <x v="14"/>
    <x v="1"/>
    <s v="RES"/>
    <x v="1"/>
    <n v="5"/>
  </r>
  <r>
    <x v="4"/>
    <n v="2221"/>
    <s v="Spring 2022"/>
    <x v="9"/>
    <s v="EOT"/>
    <s v="EDUC"/>
    <x v="3"/>
    <x v="0"/>
    <s v="RES"/>
    <x v="1"/>
    <n v="2930"/>
  </r>
  <r>
    <x v="4"/>
    <n v="2221"/>
    <s v="Spring 2022"/>
    <x v="9"/>
    <s v="EOT"/>
    <s v="NOCR"/>
    <x v="10"/>
    <x v="2"/>
    <s v="RES"/>
    <x v="1"/>
    <n v="9"/>
  </r>
  <r>
    <x v="4"/>
    <n v="2187"/>
    <s v="Fall 2018"/>
    <x v="2"/>
    <s v="EOT"/>
    <s v="EDUC"/>
    <x v="3"/>
    <x v="1"/>
    <s v="NRES"/>
    <x v="0"/>
    <n v="484"/>
  </r>
  <r>
    <x v="4"/>
    <n v="2251"/>
    <s v="Spring 2025"/>
    <x v="7"/>
    <s v="CENSUS"/>
    <s v="ARTM"/>
    <x v="2"/>
    <x v="0"/>
    <s v="RES"/>
    <x v="1"/>
    <n v="12062"/>
  </r>
  <r>
    <x v="4"/>
    <n v="2231"/>
    <s v="Spring 2023"/>
    <x v="6"/>
    <s v="EOT"/>
    <s v="ENGR"/>
    <x v="6"/>
    <x v="0"/>
    <s v="RES"/>
    <x v="1"/>
    <n v="13140"/>
  </r>
  <r>
    <x v="4"/>
    <n v="2167"/>
    <s v="Fall 2016"/>
    <x v="1"/>
    <s v="EOT"/>
    <s v="NODG"/>
    <x v="8"/>
    <x v="0"/>
    <s v="NRES"/>
    <x v="0"/>
    <n v="80"/>
  </r>
  <r>
    <x v="4"/>
    <n v="2224"/>
    <s v="Summer 2022"/>
    <x v="6"/>
    <s v="EOT"/>
    <s v="ENGR"/>
    <x v="6"/>
    <x v="0"/>
    <s v="RES"/>
    <x v="1"/>
    <n v="2021"/>
  </r>
  <r>
    <x v="4"/>
    <n v="2214"/>
    <s v="Summer 2021"/>
    <x v="9"/>
    <s v="EOT"/>
    <s v="BUSN"/>
    <x v="0"/>
    <x v="0"/>
    <s v="NRES"/>
    <x v="0"/>
    <n v="856"/>
  </r>
  <r>
    <x v="4"/>
    <n v="2191"/>
    <s v="Spring 2019"/>
    <x v="2"/>
    <s v="EOT"/>
    <s v="BUSN"/>
    <x v="0"/>
    <x v="1"/>
    <s v="NRES"/>
    <x v="0"/>
    <n v="1362"/>
  </r>
  <r>
    <x v="4"/>
    <n v="2244"/>
    <s v="Summer 2024"/>
    <x v="7"/>
    <s v="EOT"/>
    <s v="NODG"/>
    <x v="8"/>
    <x v="1"/>
    <s v="NRES"/>
    <x v="0"/>
    <n v="51"/>
  </r>
  <r>
    <x v="4"/>
    <n v="2181"/>
    <s v="Spring 2018"/>
    <x v="3"/>
    <s v="EOT"/>
    <s v="PAFF"/>
    <x v="1"/>
    <x v="0"/>
    <s v="NRES"/>
    <x v="0"/>
    <n v="821"/>
  </r>
  <r>
    <x v="4"/>
    <n v="2207"/>
    <s v="Fall 2020"/>
    <x v="8"/>
    <s v="EOT"/>
    <s v="PAFF"/>
    <x v="1"/>
    <x v="1"/>
    <s v="NRES"/>
    <x v="0"/>
    <n v="425"/>
  </r>
  <r>
    <x v="4"/>
    <n v="2244"/>
    <s v="Summer 2024"/>
    <x v="7"/>
    <s v="EOT"/>
    <s v="NODG"/>
    <x v="8"/>
    <x v="0"/>
    <s v="RES"/>
    <x v="1"/>
    <n v="445"/>
  </r>
  <r>
    <x v="4"/>
    <n v="2194"/>
    <s v="Summer 2019"/>
    <x v="5"/>
    <s v="EOT"/>
    <s v="NOCR"/>
    <x v="10"/>
    <x v="2"/>
    <s v="RES"/>
    <x v="1"/>
    <n v="3"/>
  </r>
  <r>
    <x v="4"/>
    <n v="2184"/>
    <s v="Summer 2018"/>
    <x v="2"/>
    <s v="EOT"/>
    <s v="PAFF"/>
    <x v="1"/>
    <x v="1"/>
    <s v="NRES"/>
    <x v="0"/>
    <n v="187"/>
  </r>
  <r>
    <x v="4"/>
    <n v="2251"/>
    <s v="Spring 2025"/>
    <x v="7"/>
    <s v="CENSUS"/>
    <s v="EDUC"/>
    <x v="3"/>
    <x v="1"/>
    <s v="NRES"/>
    <x v="0"/>
    <n v="848"/>
  </r>
  <r>
    <x v="4"/>
    <n v="2167"/>
    <s v="Fall 2016"/>
    <x v="1"/>
    <s v="EOT"/>
    <s v="NODG"/>
    <x v="8"/>
    <x v="1"/>
    <s v="RES"/>
    <x v="1"/>
    <n v="1593"/>
  </r>
  <r>
    <x v="4"/>
    <n v="2237"/>
    <s v="Fall 2023"/>
    <x v="0"/>
    <s v="EOT"/>
    <s v="PAFF"/>
    <x v="1"/>
    <x v="0"/>
    <s v="RES"/>
    <x v="1"/>
    <n v="3992"/>
  </r>
  <r>
    <x v="4"/>
    <n v="2214"/>
    <s v="Summer 2021"/>
    <x v="9"/>
    <s v="EOT"/>
    <s v="BUSN"/>
    <x v="0"/>
    <x v="1"/>
    <s v="RES"/>
    <x v="1"/>
    <n v="2651"/>
  </r>
  <r>
    <x v="4"/>
    <n v="2177"/>
    <s v="Fall 2017"/>
    <x v="3"/>
    <s v="EOT"/>
    <s v="NODG"/>
    <x v="8"/>
    <x v="0"/>
    <s v="RES"/>
    <x v="1"/>
    <n v="625"/>
  </r>
  <r>
    <x v="4"/>
    <n v="2157"/>
    <s v="Fall 2015"/>
    <x v="4"/>
    <s v="EOT"/>
    <s v="NODG"/>
    <x v="8"/>
    <x v="0"/>
    <s v="RES"/>
    <x v="1"/>
    <n v="213"/>
  </r>
  <r>
    <x v="4"/>
    <n v="2207"/>
    <s v="Fall 2020"/>
    <x v="8"/>
    <s v="EOT"/>
    <s v="ENGR"/>
    <x v="6"/>
    <x v="0"/>
    <s v="NRES"/>
    <x v="0"/>
    <n v="2720"/>
  </r>
  <r>
    <x v="4"/>
    <n v="2231"/>
    <s v="Spring 2023"/>
    <x v="6"/>
    <s v="EOT"/>
    <s v="ARTM"/>
    <x v="2"/>
    <x v="0"/>
    <s v="NRES"/>
    <x v="0"/>
    <n v="2952"/>
  </r>
  <r>
    <x v="4"/>
    <n v="2221"/>
    <s v="Spring 2022"/>
    <x v="9"/>
    <s v="EOT"/>
    <s v="EDUC"/>
    <x v="3"/>
    <x v="1"/>
    <s v="NRES"/>
    <x v="0"/>
    <n v="759"/>
  </r>
  <r>
    <x v="4"/>
    <n v="2204"/>
    <s v="Summer 2020"/>
    <x v="8"/>
    <s v="EOT"/>
    <s v="BUSN"/>
    <x v="0"/>
    <x v="1"/>
    <s v="RES"/>
    <x v="1"/>
    <n v="2655"/>
  </r>
  <r>
    <x v="4"/>
    <n v="2234"/>
    <s v="Summer 2023"/>
    <x v="0"/>
    <s v="EOT"/>
    <s v="BUSN"/>
    <x v="0"/>
    <x v="1"/>
    <s v="RES"/>
    <x v="1"/>
    <n v="2138"/>
  </r>
  <r>
    <x v="4"/>
    <n v="2204"/>
    <s v="Summer 2020"/>
    <x v="8"/>
    <s v="EOT"/>
    <s v="ARTM"/>
    <x v="2"/>
    <x v="1"/>
    <s v="RES"/>
    <x v="1"/>
    <n v="24"/>
  </r>
  <r>
    <x v="4"/>
    <n v="2171"/>
    <s v="Spring 2017"/>
    <x v="1"/>
    <s v="EOT"/>
    <s v="NOCR"/>
    <x v="10"/>
    <x v="2"/>
    <s v="RES"/>
    <x v="1"/>
    <n v="8"/>
  </r>
  <r>
    <x v="4"/>
    <n v="2244"/>
    <s v="Summer 2024"/>
    <x v="7"/>
    <s v="EOT"/>
    <s v="NODG"/>
    <x v="8"/>
    <x v="0"/>
    <s v="NRES"/>
    <x v="0"/>
    <n v="54"/>
  </r>
  <r>
    <x v="4"/>
    <n v="2157"/>
    <s v="Fall 2015"/>
    <x v="4"/>
    <s v="EOT"/>
    <s v="PUBH"/>
    <x v="12"/>
    <x v="1"/>
    <s v="RES"/>
    <x v="1"/>
    <n v="27"/>
  </r>
  <r>
    <x v="4"/>
    <n v="2211"/>
    <s v="Spring 2021"/>
    <x v="8"/>
    <s v="EOT"/>
    <s v="BUSN"/>
    <x v="0"/>
    <x v="0"/>
    <s v="RES"/>
    <x v="1"/>
    <n v="19656"/>
  </r>
  <r>
    <x v="4"/>
    <n v="2231"/>
    <s v="Spring 2023"/>
    <x v="6"/>
    <s v="EOT"/>
    <s v="EDUC"/>
    <x v="3"/>
    <x v="0"/>
    <s v="NRES"/>
    <x v="0"/>
    <n v="325"/>
  </r>
  <r>
    <x v="4"/>
    <n v="2157"/>
    <s v="Fall 2015"/>
    <x v="4"/>
    <s v="EOT"/>
    <s v="ARTM"/>
    <x v="2"/>
    <x v="1"/>
    <s v="NRES"/>
    <x v="0"/>
    <n v="54"/>
  </r>
  <r>
    <x v="4"/>
    <n v="2197"/>
    <s v="Fall 2019"/>
    <x v="5"/>
    <s v="EOT"/>
    <s v="NODG"/>
    <x v="8"/>
    <x v="0"/>
    <s v="NRES"/>
    <x v="0"/>
    <n v="96"/>
  </r>
  <r>
    <x v="4"/>
    <n v="2247"/>
    <s v="Fall 2024"/>
    <x v="7"/>
    <s v="EOT"/>
    <s v="ENGR"/>
    <x v="6"/>
    <x v="1"/>
    <s v="NRES"/>
    <x v="0"/>
    <n v="1333.5"/>
  </r>
  <r>
    <x v="4"/>
    <n v="2174"/>
    <s v="Summer 2017"/>
    <x v="3"/>
    <s v="EOT"/>
    <s v="ENGR"/>
    <x v="6"/>
    <x v="1"/>
    <s v="RES"/>
    <x v="1"/>
    <n v="204"/>
  </r>
  <r>
    <x v="4"/>
    <n v="2154"/>
    <s v="Summer 2015"/>
    <x v="4"/>
    <s v="EOT"/>
    <s v="EDUC"/>
    <x v="3"/>
    <x v="1"/>
    <s v="RES"/>
    <x v="1"/>
    <n v="3680"/>
  </r>
  <r>
    <x v="4"/>
    <n v="2251"/>
    <s v="Spring 2025"/>
    <x v="7"/>
    <s v="CENSUS"/>
    <s v="ENGR"/>
    <x v="6"/>
    <x v="1"/>
    <s v="RES"/>
    <x v="1"/>
    <n v="1091"/>
  </r>
  <r>
    <x v="4"/>
    <n v="2221"/>
    <s v="Spring 2022"/>
    <x v="9"/>
    <s v="EOT"/>
    <s v="ARPL"/>
    <x v="4"/>
    <x v="1"/>
    <s v="NRES"/>
    <x v="0"/>
    <n v="508"/>
  </r>
  <r>
    <x v="4"/>
    <n v="2157"/>
    <s v="Fall 2015"/>
    <x v="4"/>
    <s v="EOT"/>
    <s v="ARTM"/>
    <x v="2"/>
    <x v="1"/>
    <s v="RES"/>
    <x v="1"/>
    <n v="132"/>
  </r>
  <r>
    <x v="4"/>
    <n v="2164"/>
    <s v="Summer 2016"/>
    <x v="1"/>
    <s v="EOT"/>
    <s v="ENGR"/>
    <x v="6"/>
    <x v="0"/>
    <s v="NRES"/>
    <x v="0"/>
    <n v="146"/>
  </r>
  <r>
    <x v="4"/>
    <n v="2201"/>
    <s v="Spring 2020"/>
    <x v="5"/>
    <s v="EOT"/>
    <s v="BUSN"/>
    <x v="0"/>
    <x v="1"/>
    <s v="NRES"/>
    <x v="0"/>
    <n v="1395"/>
  </r>
  <r>
    <x v="4"/>
    <n v="2177"/>
    <s v="Fall 2017"/>
    <x v="3"/>
    <s v="EOT"/>
    <s v="ARTM"/>
    <x v="2"/>
    <x v="1"/>
    <s v="RES"/>
    <x v="1"/>
    <n v="137"/>
  </r>
  <r>
    <x v="4"/>
    <n v="2167"/>
    <s v="Fall 2016"/>
    <x v="1"/>
    <s v="EOT"/>
    <s v="ARPL"/>
    <x v="4"/>
    <x v="0"/>
    <s v="RES"/>
    <x v="1"/>
    <n v="3155"/>
  </r>
  <r>
    <x v="4"/>
    <n v="2201"/>
    <s v="Spring 2020"/>
    <x v="5"/>
    <s v="EOT"/>
    <s v="ARPL"/>
    <x v="4"/>
    <x v="1"/>
    <s v="NRES"/>
    <x v="0"/>
    <n v="547"/>
  </r>
  <r>
    <x v="4"/>
    <n v="2174"/>
    <s v="Summer 2017"/>
    <x v="3"/>
    <s v="EOT"/>
    <s v="BUSN"/>
    <x v="0"/>
    <x v="1"/>
    <s v="RES"/>
    <x v="1"/>
    <n v="2161"/>
  </r>
  <r>
    <x v="4"/>
    <n v="2187"/>
    <s v="Fall 2018"/>
    <x v="2"/>
    <s v="EOT"/>
    <s v="ENGR"/>
    <x v="6"/>
    <x v="0"/>
    <s v="RES"/>
    <x v="1"/>
    <n v="10864"/>
  </r>
  <r>
    <x v="4"/>
    <n v="2197"/>
    <s v="Fall 2019"/>
    <x v="5"/>
    <s v="EOT"/>
    <s v="PAFF"/>
    <x v="1"/>
    <x v="1"/>
    <s v="NRES"/>
    <x v="0"/>
    <n v="372"/>
  </r>
  <r>
    <x v="4"/>
    <n v="2177"/>
    <s v="Fall 2017"/>
    <x v="3"/>
    <s v="EOT"/>
    <s v="ENGR"/>
    <x v="6"/>
    <x v="0"/>
    <s v="NRES"/>
    <x v="0"/>
    <n v="1272"/>
  </r>
  <r>
    <x v="4"/>
    <n v="2204"/>
    <s v="Summer 2020"/>
    <x v="8"/>
    <s v="EOT"/>
    <s v="PHAR"/>
    <x v="15"/>
    <x v="1"/>
    <s v="RES"/>
    <x v="1"/>
    <n v="6"/>
  </r>
  <r>
    <x v="4"/>
    <n v="2174"/>
    <s v="Summer 2017"/>
    <x v="3"/>
    <s v="EOT"/>
    <s v="PAFF"/>
    <x v="1"/>
    <x v="1"/>
    <s v="RES"/>
    <x v="1"/>
    <n v="534"/>
  </r>
  <r>
    <x v="4"/>
    <n v="2237"/>
    <s v="Fall 2023"/>
    <x v="0"/>
    <s v="EOT"/>
    <s v="NODG"/>
    <x v="8"/>
    <x v="1"/>
    <s v="RES"/>
    <x v="1"/>
    <n v="1034"/>
  </r>
  <r>
    <x v="4"/>
    <n v="2224"/>
    <s v="Summer 2022"/>
    <x v="6"/>
    <s v="EOT"/>
    <s v="ARPL"/>
    <x v="4"/>
    <x v="1"/>
    <s v="NRES"/>
    <x v="0"/>
    <n v="51"/>
  </r>
  <r>
    <x v="4"/>
    <n v="2177"/>
    <s v="Fall 2017"/>
    <x v="3"/>
    <s v="EOT"/>
    <s v="ENGR"/>
    <x v="6"/>
    <x v="1"/>
    <s v="RES"/>
    <x v="1"/>
    <n v="1263"/>
  </r>
  <r>
    <x v="4"/>
    <n v="2187"/>
    <s v="Fall 2018"/>
    <x v="2"/>
    <s v="EOT"/>
    <s v="PAFF"/>
    <x v="1"/>
    <x v="1"/>
    <s v="RES"/>
    <x v="1"/>
    <n v="1566"/>
  </r>
  <r>
    <x v="4"/>
    <n v="2214"/>
    <s v="Summer 2021"/>
    <x v="9"/>
    <s v="EOT"/>
    <s v="PAFF"/>
    <x v="1"/>
    <x v="0"/>
    <s v="RES"/>
    <x v="1"/>
    <n v="904"/>
  </r>
  <r>
    <x v="4"/>
    <n v="2217"/>
    <s v="Fall 2021"/>
    <x v="9"/>
    <s v="EOT"/>
    <s v="ARTM"/>
    <x v="2"/>
    <x v="1"/>
    <s v="NRES"/>
    <x v="0"/>
    <n v="108"/>
  </r>
  <r>
    <x v="4"/>
    <n v="2171"/>
    <s v="Spring 2017"/>
    <x v="1"/>
    <s v="EOT"/>
    <s v="BUSN"/>
    <x v="0"/>
    <x v="1"/>
    <s v="NRES"/>
    <x v="0"/>
    <n v="1402"/>
  </r>
  <r>
    <x v="4"/>
    <n v="2174"/>
    <s v="Summer 2017"/>
    <x v="3"/>
    <s v="EOT"/>
    <s v="BUSN"/>
    <x v="0"/>
    <x v="1"/>
    <s v="NRES"/>
    <x v="0"/>
    <n v="402"/>
  </r>
  <r>
    <x v="4"/>
    <n v="2241"/>
    <s v="Spring 2024"/>
    <x v="0"/>
    <s v="EOT"/>
    <s v="PUBH"/>
    <x v="12"/>
    <x v="1"/>
    <s v="RES"/>
    <x v="1"/>
    <n v="30"/>
  </r>
  <r>
    <x v="4"/>
    <n v="2214"/>
    <s v="Summer 2021"/>
    <x v="9"/>
    <s v="EOT"/>
    <s v="ARTM"/>
    <x v="2"/>
    <x v="1"/>
    <s v="NRES"/>
    <x v="0"/>
    <n v="14"/>
  </r>
  <r>
    <x v="4"/>
    <n v="2204"/>
    <s v="Summer 2020"/>
    <x v="8"/>
    <s v="EOT"/>
    <s v="NODG"/>
    <x v="8"/>
    <x v="1"/>
    <s v="RES"/>
    <x v="1"/>
    <n v="732"/>
  </r>
  <r>
    <x v="4"/>
    <n v="2211"/>
    <s v="Spring 2021"/>
    <x v="8"/>
    <s v="EOT"/>
    <s v="NOCR"/>
    <x v="10"/>
    <x v="2"/>
    <s v="RES"/>
    <x v="1"/>
    <n v="11"/>
  </r>
  <r>
    <x v="4"/>
    <n v="2211"/>
    <s v="Spring 2021"/>
    <x v="8"/>
    <s v="EOT"/>
    <s v="ARTM"/>
    <x v="2"/>
    <x v="1"/>
    <s v="RES"/>
    <x v="1"/>
    <n v="122"/>
  </r>
  <r>
    <x v="4"/>
    <n v="2204"/>
    <s v="Summer 2020"/>
    <x v="8"/>
    <s v="EOT"/>
    <s v="NODG"/>
    <x v="8"/>
    <x v="1"/>
    <s v="NRES"/>
    <x v="0"/>
    <n v="64"/>
  </r>
  <r>
    <x v="4"/>
    <n v="2224"/>
    <s v="Summer 2022"/>
    <x v="6"/>
    <s v="EOT"/>
    <s v="ENGR"/>
    <x v="6"/>
    <x v="1"/>
    <s v="RES"/>
    <x v="1"/>
    <n v="150"/>
  </r>
  <r>
    <x v="4"/>
    <n v="2217"/>
    <s v="Fall 2021"/>
    <x v="9"/>
    <s v="EOT"/>
    <s v="NURS"/>
    <x v="13"/>
    <x v="1"/>
    <s v="RES"/>
    <x v="1"/>
    <n v="6"/>
  </r>
  <r>
    <x v="4"/>
    <n v="2234"/>
    <s v="Summer 2023"/>
    <x v="0"/>
    <s v="EOT"/>
    <s v="EDUC"/>
    <x v="3"/>
    <x v="1"/>
    <s v="NRES"/>
    <x v="0"/>
    <n v="433"/>
  </r>
  <r>
    <x v="4"/>
    <n v="2187"/>
    <s v="Fall 2018"/>
    <x v="2"/>
    <s v="EOT"/>
    <s v="ARPL"/>
    <x v="4"/>
    <x v="0"/>
    <s v="NRES"/>
    <x v="0"/>
    <n v="1091"/>
  </r>
  <r>
    <x v="4"/>
    <n v="2207"/>
    <s v="Fall 2020"/>
    <x v="8"/>
    <s v="EOT"/>
    <s v="PAFF"/>
    <x v="1"/>
    <x v="0"/>
    <s v="RES"/>
    <x v="1"/>
    <n v="4007"/>
  </r>
  <r>
    <x v="4"/>
    <n v="2237"/>
    <s v="Fall 2023"/>
    <x v="0"/>
    <s v="EOT"/>
    <s v="NODG"/>
    <x v="8"/>
    <x v="1"/>
    <s v="NRES"/>
    <x v="0"/>
    <n v="163"/>
  </r>
  <r>
    <x v="4"/>
    <n v="2251"/>
    <s v="Spring 2025"/>
    <x v="7"/>
    <s v="CENSUS"/>
    <s v="ARTM"/>
    <x v="2"/>
    <x v="1"/>
    <s v="RES"/>
    <x v="1"/>
    <n v="166"/>
  </r>
  <r>
    <x v="4"/>
    <n v="2217"/>
    <s v="Fall 2021"/>
    <x v="9"/>
    <s v="EOT"/>
    <s v="ARPL"/>
    <x v="4"/>
    <x v="1"/>
    <s v="NRES"/>
    <x v="0"/>
    <n v="546"/>
  </r>
  <r>
    <x v="4"/>
    <n v="2174"/>
    <s v="Summer 2017"/>
    <x v="3"/>
    <s v="EOT"/>
    <s v="EDUC"/>
    <x v="3"/>
    <x v="0"/>
    <s v="NRES"/>
    <x v="0"/>
    <n v="54"/>
  </r>
  <r>
    <x v="4"/>
    <n v="2171"/>
    <s v="Spring 2017"/>
    <x v="1"/>
    <s v="EOT"/>
    <s v="BUSN"/>
    <x v="0"/>
    <x v="1"/>
    <s v="RES"/>
    <x v="1"/>
    <n v="5523"/>
  </r>
  <r>
    <x v="4"/>
    <n v="2227"/>
    <s v="Fall 2022"/>
    <x v="6"/>
    <s v="EOT"/>
    <s v="ARPL"/>
    <x v="4"/>
    <x v="0"/>
    <s v="NRES"/>
    <x v="0"/>
    <n v="852"/>
  </r>
  <r>
    <x v="4"/>
    <n v="2157"/>
    <s v="Fall 2015"/>
    <x v="4"/>
    <s v="EOT"/>
    <s v="ARPL"/>
    <x v="4"/>
    <x v="0"/>
    <s v="RES"/>
    <x v="1"/>
    <n v="2551"/>
  </r>
  <r>
    <x v="4"/>
    <n v="2207"/>
    <s v="Fall 2020"/>
    <x v="8"/>
    <s v="EOT"/>
    <s v="BUSN"/>
    <x v="0"/>
    <x v="0"/>
    <s v="RES"/>
    <x v="1"/>
    <n v="21239"/>
  </r>
  <r>
    <x v="4"/>
    <n v="2204"/>
    <s v="Summer 2020"/>
    <x v="8"/>
    <s v="EOT"/>
    <s v="ENGR"/>
    <x v="6"/>
    <x v="1"/>
    <s v="RES"/>
    <x v="1"/>
    <n v="186"/>
  </r>
  <r>
    <x v="4"/>
    <n v="2174"/>
    <s v="Summer 2017"/>
    <x v="3"/>
    <s v="EOT"/>
    <s v="NODG"/>
    <x v="8"/>
    <x v="1"/>
    <s v="NRES"/>
    <x v="0"/>
    <n v="83"/>
  </r>
  <r>
    <x v="4"/>
    <n v="2171"/>
    <s v="Spring 2017"/>
    <x v="1"/>
    <s v="EOT"/>
    <s v="CLAS"/>
    <x v="5"/>
    <x v="1"/>
    <s v="RES"/>
    <x v="1"/>
    <n v="2485"/>
  </r>
  <r>
    <x v="4"/>
    <n v="2177"/>
    <s v="Fall 2017"/>
    <x v="3"/>
    <s v="EOT"/>
    <s v="EDUC"/>
    <x v="3"/>
    <x v="0"/>
    <s v="NRES"/>
    <x v="0"/>
    <n v="333"/>
  </r>
  <r>
    <x v="4"/>
    <n v="2201"/>
    <s v="Spring 2020"/>
    <x v="5"/>
    <s v="EOT"/>
    <s v="BUSN"/>
    <x v="0"/>
    <x v="0"/>
    <s v="NRES"/>
    <x v="0"/>
    <n v="2593"/>
  </r>
  <r>
    <x v="4"/>
    <n v="2241"/>
    <s v="Spring 2024"/>
    <x v="0"/>
    <s v="EOT"/>
    <s v="EDUC"/>
    <x v="3"/>
    <x v="1"/>
    <s v="RES"/>
    <x v="1"/>
    <n v="5262"/>
  </r>
  <r>
    <x v="4"/>
    <n v="2204"/>
    <s v="Summer 2020"/>
    <x v="8"/>
    <s v="EOT"/>
    <s v="PAFF"/>
    <x v="1"/>
    <x v="1"/>
    <s v="NRES"/>
    <x v="0"/>
    <n v="177"/>
  </r>
  <r>
    <x v="4"/>
    <n v="2201"/>
    <s v="Spring 2020"/>
    <x v="5"/>
    <s v="EOT"/>
    <s v="ENGR"/>
    <x v="6"/>
    <x v="1"/>
    <s v="RES"/>
    <x v="1"/>
    <n v="1345.5"/>
  </r>
  <r>
    <x v="4"/>
    <n v="2187"/>
    <s v="Fall 2018"/>
    <x v="2"/>
    <s v="EOT"/>
    <s v="NODG"/>
    <x v="8"/>
    <x v="0"/>
    <s v="NRES"/>
    <x v="0"/>
    <n v="54"/>
  </r>
  <r>
    <x v="4"/>
    <n v="2154"/>
    <s v="Summer 2015"/>
    <x v="4"/>
    <s v="EOT"/>
    <s v="ENGR"/>
    <x v="6"/>
    <x v="0"/>
    <s v="NRES"/>
    <x v="0"/>
    <n v="173"/>
  </r>
  <r>
    <x v="4"/>
    <n v="2184"/>
    <s v="Summer 2018"/>
    <x v="2"/>
    <s v="EOT"/>
    <s v="EDUC"/>
    <x v="3"/>
    <x v="1"/>
    <s v="NRES"/>
    <x v="0"/>
    <n v="244"/>
  </r>
  <r>
    <x v="4"/>
    <n v="2214"/>
    <s v="Summer 2021"/>
    <x v="9"/>
    <s v="EOT"/>
    <s v="NURS"/>
    <x v="13"/>
    <x v="1"/>
    <s v="RES"/>
    <x v="1"/>
    <n v="3"/>
  </r>
  <r>
    <x v="4"/>
    <n v="2184"/>
    <s v="Summer 2018"/>
    <x v="2"/>
    <s v="EOT"/>
    <s v="BUSN"/>
    <x v="0"/>
    <x v="0"/>
    <s v="RES"/>
    <x v="1"/>
    <n v="4041"/>
  </r>
  <r>
    <x v="4"/>
    <n v="2227"/>
    <s v="Fall 2022"/>
    <x v="6"/>
    <s v="EOT"/>
    <s v="ARPL"/>
    <x v="4"/>
    <x v="1"/>
    <s v="RES"/>
    <x v="1"/>
    <n v="3025"/>
  </r>
  <r>
    <x v="4"/>
    <n v="2241"/>
    <s v="Spring 2024"/>
    <x v="0"/>
    <s v="EOT"/>
    <s v="NODG"/>
    <x v="8"/>
    <x v="1"/>
    <s v="RES"/>
    <x v="1"/>
    <n v="967"/>
  </r>
  <r>
    <x v="4"/>
    <n v="2214"/>
    <s v="Summer 2021"/>
    <x v="9"/>
    <s v="EOT"/>
    <s v="ENGR"/>
    <x v="6"/>
    <x v="0"/>
    <s v="RES"/>
    <x v="1"/>
    <n v="2019"/>
  </r>
  <r>
    <x v="4"/>
    <n v="2224"/>
    <s v="Summer 2022"/>
    <x v="6"/>
    <s v="EOT"/>
    <s v="CLAS"/>
    <x v="5"/>
    <x v="1"/>
    <s v="RES"/>
    <x v="1"/>
    <n v="402"/>
  </r>
  <r>
    <x v="4"/>
    <n v="2201"/>
    <s v="Spring 2020"/>
    <x v="5"/>
    <s v="EOT"/>
    <s v="ENGR"/>
    <x v="6"/>
    <x v="0"/>
    <s v="NRES"/>
    <x v="0"/>
    <n v="2471"/>
  </r>
  <r>
    <x v="4"/>
    <n v="2157"/>
    <s v="Fall 2015"/>
    <x v="4"/>
    <s v="EOT"/>
    <s v="ENGR"/>
    <x v="6"/>
    <x v="1"/>
    <s v="RES"/>
    <x v="1"/>
    <n v="1420"/>
  </r>
  <r>
    <x v="4"/>
    <n v="2177"/>
    <s v="Fall 2017"/>
    <x v="3"/>
    <s v="EOT"/>
    <s v="PAFF"/>
    <x v="1"/>
    <x v="1"/>
    <s v="NRES"/>
    <x v="0"/>
    <n v="545"/>
  </r>
  <r>
    <x v="4"/>
    <n v="2184"/>
    <s v="Summer 2018"/>
    <x v="2"/>
    <s v="EOT"/>
    <s v="CLAS"/>
    <x v="5"/>
    <x v="1"/>
    <s v="RES"/>
    <x v="1"/>
    <n v="471"/>
  </r>
  <r>
    <x v="4"/>
    <n v="2211"/>
    <s v="Spring 2021"/>
    <x v="8"/>
    <s v="EOT"/>
    <s v="ARTM"/>
    <x v="2"/>
    <x v="1"/>
    <s v="NRES"/>
    <x v="0"/>
    <n v="31"/>
  </r>
  <r>
    <x v="4"/>
    <n v="2247"/>
    <s v="Fall 2024"/>
    <x v="7"/>
    <s v="EOT"/>
    <s v="ENGR"/>
    <x v="6"/>
    <x v="0"/>
    <s v="NRES"/>
    <x v="0"/>
    <n v="2773"/>
  </r>
  <r>
    <x v="4"/>
    <n v="2214"/>
    <s v="Summer 2021"/>
    <x v="9"/>
    <s v="EOT"/>
    <s v="NODG"/>
    <x v="8"/>
    <x v="0"/>
    <s v="NRES"/>
    <x v="0"/>
    <n v="67"/>
  </r>
  <r>
    <x v="4"/>
    <n v="2157"/>
    <s v="Fall 2015"/>
    <x v="4"/>
    <s v="EOT"/>
    <s v="PAFF"/>
    <x v="1"/>
    <x v="1"/>
    <s v="NRES"/>
    <x v="0"/>
    <n v="532"/>
  </r>
  <r>
    <x v="4"/>
    <n v="2217"/>
    <s v="Fall 2021"/>
    <x v="9"/>
    <s v="EOT"/>
    <s v="ARTM"/>
    <x v="2"/>
    <x v="1"/>
    <s v="RES"/>
    <x v="1"/>
    <n v="186"/>
  </r>
  <r>
    <x v="4"/>
    <n v="2154"/>
    <s v="Summer 2015"/>
    <x v="4"/>
    <s v="EOT"/>
    <s v="ENGR"/>
    <x v="6"/>
    <x v="1"/>
    <s v="NRES"/>
    <x v="0"/>
    <n v="112"/>
  </r>
  <r>
    <x v="4"/>
    <n v="2164"/>
    <s v="Summer 2016"/>
    <x v="1"/>
    <s v="EOT"/>
    <s v="ARTM"/>
    <x v="2"/>
    <x v="0"/>
    <s v="NRES"/>
    <x v="0"/>
    <n v="135"/>
  </r>
  <r>
    <x v="4"/>
    <n v="2214"/>
    <s v="Summer 2021"/>
    <x v="9"/>
    <s v="EOT"/>
    <s v="PAFF"/>
    <x v="1"/>
    <x v="1"/>
    <s v="NRES"/>
    <x v="0"/>
    <n v="176"/>
  </r>
  <r>
    <x v="4"/>
    <n v="2241"/>
    <s v="Spring 2024"/>
    <x v="0"/>
    <s v="EOT"/>
    <s v="ARTM"/>
    <x v="2"/>
    <x v="0"/>
    <s v="RES"/>
    <x v="1"/>
    <n v="11587"/>
  </r>
  <r>
    <x v="4"/>
    <n v="2214"/>
    <s v="Summer 2021"/>
    <x v="9"/>
    <s v="EOT"/>
    <s v="BUSN"/>
    <x v="0"/>
    <x v="1"/>
    <s v="NRES"/>
    <x v="0"/>
    <n v="508"/>
  </r>
  <r>
    <x v="4"/>
    <n v="2224"/>
    <s v="Summer 2022"/>
    <x v="6"/>
    <s v="EOT"/>
    <s v="PHAR"/>
    <x v="15"/>
    <x v="1"/>
    <s v="RES"/>
    <x v="1"/>
    <n v="3"/>
  </r>
  <r>
    <x v="4"/>
    <n v="2224"/>
    <s v="Summer 2022"/>
    <x v="6"/>
    <s v="EOT"/>
    <s v="ARPL"/>
    <x v="4"/>
    <x v="1"/>
    <s v="RES"/>
    <x v="1"/>
    <n v="355"/>
  </r>
  <r>
    <x v="4"/>
    <n v="2241"/>
    <s v="Spring 2024"/>
    <x v="0"/>
    <s v="EOT"/>
    <s v="PAFF"/>
    <x v="1"/>
    <x v="0"/>
    <s v="NRES"/>
    <x v="0"/>
    <n v="344"/>
  </r>
  <r>
    <x v="4"/>
    <n v="2157"/>
    <s v="Fall 2015"/>
    <x v="4"/>
    <s v="EOT"/>
    <s v="EDUC"/>
    <x v="3"/>
    <x v="1"/>
    <s v="NRES"/>
    <x v="0"/>
    <n v="658"/>
  </r>
  <r>
    <x v="4"/>
    <n v="2191"/>
    <s v="Spring 2019"/>
    <x v="2"/>
    <s v="EOT"/>
    <s v="CLAS"/>
    <x v="5"/>
    <x v="1"/>
    <s v="RES"/>
    <x v="1"/>
    <n v="2495"/>
  </r>
  <r>
    <x v="4"/>
    <n v="2154"/>
    <s v="Summer 2015"/>
    <x v="4"/>
    <s v="EOT"/>
    <s v="ENGR"/>
    <x v="6"/>
    <x v="1"/>
    <s v="RES"/>
    <x v="1"/>
    <n v="136"/>
  </r>
  <r>
    <x v="4"/>
    <n v="2184"/>
    <s v="Summer 2018"/>
    <x v="2"/>
    <s v="EOT"/>
    <s v="ARTM"/>
    <x v="2"/>
    <x v="1"/>
    <s v="RES"/>
    <x v="1"/>
    <n v="37"/>
  </r>
  <r>
    <x v="4"/>
    <n v="2231"/>
    <s v="Spring 2023"/>
    <x v="6"/>
    <s v="EOT"/>
    <s v="ARPL"/>
    <x v="4"/>
    <x v="0"/>
    <s v="RES"/>
    <x v="1"/>
    <n v="3974"/>
  </r>
  <r>
    <x v="4"/>
    <n v="2171"/>
    <s v="Spring 2017"/>
    <x v="1"/>
    <s v="EOT"/>
    <s v="ARTM"/>
    <x v="2"/>
    <x v="0"/>
    <s v="RES"/>
    <x v="1"/>
    <n v="11410"/>
  </r>
  <r>
    <x v="4"/>
    <n v="2201"/>
    <s v="Spring 2020"/>
    <x v="5"/>
    <s v="EOT"/>
    <s v="CLAS"/>
    <x v="5"/>
    <x v="1"/>
    <s v="RES"/>
    <x v="1"/>
    <n v="2662.5"/>
  </r>
  <r>
    <x v="4"/>
    <n v="2161"/>
    <s v="Spring 2016"/>
    <x v="4"/>
    <s v="EOT"/>
    <s v="PAFF"/>
    <x v="1"/>
    <x v="0"/>
    <s v="NRES"/>
    <x v="0"/>
    <n v="398"/>
  </r>
  <r>
    <x v="4"/>
    <n v="2157"/>
    <s v="Fall 2015"/>
    <x v="4"/>
    <s v="EOT"/>
    <s v="EDUC"/>
    <x v="3"/>
    <x v="1"/>
    <s v="RES"/>
    <x v="1"/>
    <n v="6285"/>
  </r>
  <r>
    <x v="4"/>
    <n v="2207"/>
    <s v="Fall 2020"/>
    <x v="8"/>
    <s v="EOT"/>
    <s v="ENGR"/>
    <x v="6"/>
    <x v="1"/>
    <s v="NRES"/>
    <x v="0"/>
    <n v="1002"/>
  </r>
  <r>
    <x v="4"/>
    <n v="2227"/>
    <s v="Fall 2022"/>
    <x v="6"/>
    <s v="EOT"/>
    <s v="CLAS"/>
    <x v="5"/>
    <x v="1"/>
    <s v="NRES"/>
    <x v="0"/>
    <n v="454"/>
  </r>
  <r>
    <x v="4"/>
    <n v="2217"/>
    <s v="Fall 2021"/>
    <x v="9"/>
    <s v="EOT"/>
    <s v="ARPL"/>
    <x v="4"/>
    <x v="1"/>
    <s v="RES"/>
    <x v="1"/>
    <n v="3755"/>
  </r>
  <r>
    <x v="4"/>
    <n v="2197"/>
    <s v="Fall 2019"/>
    <x v="5"/>
    <s v="EOT"/>
    <s v="ARTM"/>
    <x v="2"/>
    <x v="0"/>
    <s v="RES"/>
    <x v="1"/>
    <n v="13542"/>
  </r>
  <r>
    <x v="4"/>
    <n v="2241"/>
    <s v="Spring 2024"/>
    <x v="0"/>
    <s v="EOT"/>
    <s v="ARPL"/>
    <x v="4"/>
    <x v="1"/>
    <s v="RES"/>
    <x v="1"/>
    <n v="2939"/>
  </r>
  <r>
    <x v="4"/>
    <n v="2227"/>
    <s v="Fall 2022"/>
    <x v="6"/>
    <s v="EOT"/>
    <s v="ARTM"/>
    <x v="2"/>
    <x v="0"/>
    <s v="NRES"/>
    <x v="0"/>
    <n v="3148"/>
  </r>
  <r>
    <x v="4"/>
    <n v="2194"/>
    <s v="Summer 2019"/>
    <x v="5"/>
    <s v="EOT"/>
    <s v="ENGR"/>
    <x v="6"/>
    <x v="0"/>
    <s v="NRES"/>
    <x v="0"/>
    <n v="435"/>
  </r>
  <r>
    <x v="4"/>
    <n v="2174"/>
    <s v="Summer 2017"/>
    <x v="3"/>
    <s v="EOT"/>
    <s v="PAFF"/>
    <x v="1"/>
    <x v="1"/>
    <s v="NRES"/>
    <x v="0"/>
    <n v="180"/>
  </r>
  <r>
    <x v="4"/>
    <n v="2251"/>
    <s v="Spring 2025"/>
    <x v="7"/>
    <s v="CENSUS"/>
    <s v="ENGR"/>
    <x v="6"/>
    <x v="1"/>
    <s v="NRES"/>
    <x v="0"/>
    <n v="1202"/>
  </r>
  <r>
    <x v="4"/>
    <n v="2214"/>
    <s v="Summer 2021"/>
    <x v="9"/>
    <s v="EOT"/>
    <s v="CLAS"/>
    <x v="5"/>
    <x v="1"/>
    <s v="RES"/>
    <x v="1"/>
    <n v="477"/>
  </r>
  <r>
    <x v="4"/>
    <n v="2174"/>
    <s v="Summer 2017"/>
    <x v="3"/>
    <s v="EOT"/>
    <s v="ARTM"/>
    <x v="2"/>
    <x v="1"/>
    <s v="NRES"/>
    <x v="0"/>
    <n v="24"/>
  </r>
  <r>
    <x v="4"/>
    <n v="2187"/>
    <s v="Fall 2018"/>
    <x v="2"/>
    <s v="EOT"/>
    <s v="NODG"/>
    <x v="8"/>
    <x v="1"/>
    <s v="NRES"/>
    <x v="0"/>
    <n v="150"/>
  </r>
  <r>
    <x v="4"/>
    <n v="2191"/>
    <s v="Spring 2019"/>
    <x v="2"/>
    <s v="EOT"/>
    <s v="BUSN"/>
    <x v="0"/>
    <x v="0"/>
    <s v="NRES"/>
    <x v="0"/>
    <n v="2378"/>
  </r>
  <r>
    <x v="4"/>
    <n v="2251"/>
    <s v="Spring 2025"/>
    <x v="7"/>
    <s v="CENSUS"/>
    <s v="CLAS"/>
    <x v="5"/>
    <x v="0"/>
    <s v="NRES"/>
    <x v="0"/>
    <n v="6293"/>
  </r>
  <r>
    <x v="4"/>
    <n v="2181"/>
    <s v="Spring 2018"/>
    <x v="3"/>
    <s v="EOT"/>
    <s v="BUSN"/>
    <x v="0"/>
    <x v="1"/>
    <s v="NRES"/>
    <x v="0"/>
    <n v="1670"/>
  </r>
  <r>
    <x v="4"/>
    <n v="2241"/>
    <s v="Spring 2024"/>
    <x v="0"/>
    <s v="EOT"/>
    <s v="MEDS"/>
    <x v="9"/>
    <x v="1"/>
    <s v="RES"/>
    <x v="1"/>
    <n v="15"/>
  </r>
  <r>
    <x v="4"/>
    <n v="2211"/>
    <s v="Spring 2021"/>
    <x v="8"/>
    <s v="EOT"/>
    <s v="ARPL"/>
    <x v="4"/>
    <x v="1"/>
    <s v="NRES"/>
    <x v="0"/>
    <n v="643"/>
  </r>
  <r>
    <x v="4"/>
    <n v="2231"/>
    <s v="Spring 2023"/>
    <x v="6"/>
    <s v="EOT"/>
    <s v="NODG"/>
    <x v="8"/>
    <x v="1"/>
    <s v="RES"/>
    <x v="1"/>
    <n v="1014"/>
  </r>
  <r>
    <x v="4"/>
    <n v="2221"/>
    <s v="Spring 2022"/>
    <x v="9"/>
    <s v="EOT"/>
    <s v="EDUC"/>
    <x v="3"/>
    <x v="0"/>
    <s v="NRES"/>
    <x v="0"/>
    <n v="277"/>
  </r>
  <r>
    <x v="4"/>
    <n v="2194"/>
    <s v="Summer 2019"/>
    <x v="5"/>
    <s v="EOT"/>
    <s v="CLAS"/>
    <x v="5"/>
    <x v="1"/>
    <s v="RES"/>
    <x v="1"/>
    <n v="529"/>
  </r>
  <r>
    <x v="4"/>
    <n v="2214"/>
    <s v="Summer 2021"/>
    <x v="9"/>
    <s v="EOT"/>
    <s v="NODG"/>
    <x v="8"/>
    <x v="1"/>
    <s v="RES"/>
    <x v="1"/>
    <n v="423"/>
  </r>
  <r>
    <x v="4"/>
    <n v="2251"/>
    <s v="Spring 2025"/>
    <x v="7"/>
    <s v="CENSUS"/>
    <s v="NODG"/>
    <x v="8"/>
    <x v="1"/>
    <s v="RES"/>
    <x v="1"/>
    <n v="1126"/>
  </r>
  <r>
    <x v="4"/>
    <n v="2161"/>
    <s v="Spring 2016"/>
    <x v="4"/>
    <s v="EOT"/>
    <s v="NODG"/>
    <x v="8"/>
    <x v="1"/>
    <s v="NRES"/>
    <x v="0"/>
    <n v="196"/>
  </r>
  <r>
    <x v="4"/>
    <n v="2214"/>
    <s v="Summer 2021"/>
    <x v="9"/>
    <s v="EOT"/>
    <s v="PUBH"/>
    <x v="12"/>
    <x v="1"/>
    <s v="RES"/>
    <x v="1"/>
    <n v="32"/>
  </r>
  <r>
    <x v="4"/>
    <n v="2211"/>
    <s v="Spring 2021"/>
    <x v="8"/>
    <s v="EOT"/>
    <s v="ARPL"/>
    <x v="4"/>
    <x v="0"/>
    <s v="NRES"/>
    <x v="0"/>
    <n v="808"/>
  </r>
  <r>
    <x v="4"/>
    <n v="2154"/>
    <s v="Summer 2015"/>
    <x v="4"/>
    <s v="EOT"/>
    <s v="ARTM"/>
    <x v="2"/>
    <x v="1"/>
    <s v="RES"/>
    <x v="1"/>
    <n v="24"/>
  </r>
  <r>
    <x v="4"/>
    <n v="2174"/>
    <s v="Summer 2017"/>
    <x v="3"/>
    <s v="EOT"/>
    <s v="ENGR"/>
    <x v="6"/>
    <x v="0"/>
    <s v="NRES"/>
    <x v="0"/>
    <n v="236"/>
  </r>
  <r>
    <x v="4"/>
    <n v="2201"/>
    <s v="Spring 2020"/>
    <x v="5"/>
    <s v="EOT"/>
    <s v="EDUC"/>
    <x v="3"/>
    <x v="0"/>
    <s v="NRES"/>
    <x v="0"/>
    <n v="281"/>
  </r>
  <r>
    <x v="4"/>
    <n v="2217"/>
    <s v="Fall 2021"/>
    <x v="9"/>
    <s v="EOT"/>
    <s v="CLAS"/>
    <x v="5"/>
    <x v="1"/>
    <s v="NRES"/>
    <x v="0"/>
    <n v="569"/>
  </r>
  <r>
    <x v="4"/>
    <n v="2187"/>
    <s v="Fall 2018"/>
    <x v="2"/>
    <s v="EOT"/>
    <s v="PAFF"/>
    <x v="1"/>
    <x v="0"/>
    <s v="RES"/>
    <x v="1"/>
    <n v="4528"/>
  </r>
  <r>
    <x v="4"/>
    <n v="2247"/>
    <s v="Fall 2024"/>
    <x v="7"/>
    <s v="EOT"/>
    <s v="NURS"/>
    <x v="13"/>
    <x v="1"/>
    <s v="RES"/>
    <x v="1"/>
    <n v="9"/>
  </r>
  <r>
    <x v="4"/>
    <n v="2157"/>
    <s v="Fall 2015"/>
    <x v="4"/>
    <s v="EOT"/>
    <s v="PAFF"/>
    <x v="1"/>
    <x v="1"/>
    <s v="RES"/>
    <x v="1"/>
    <n v="1722"/>
  </r>
  <r>
    <x v="4"/>
    <n v="2181"/>
    <s v="Spring 2018"/>
    <x v="3"/>
    <s v="EOT"/>
    <s v="CLAS"/>
    <x v="5"/>
    <x v="0"/>
    <s v="RES"/>
    <x v="1"/>
    <n v="58780"/>
  </r>
  <r>
    <x v="4"/>
    <n v="2167"/>
    <s v="Fall 2016"/>
    <x v="1"/>
    <s v="EOT"/>
    <s v="ENGR"/>
    <x v="6"/>
    <x v="0"/>
    <s v="NRES"/>
    <x v="0"/>
    <n v="880"/>
  </r>
  <r>
    <x v="4"/>
    <n v="2191"/>
    <s v="Spring 2019"/>
    <x v="2"/>
    <s v="EOT"/>
    <s v="ARTM"/>
    <x v="2"/>
    <x v="1"/>
    <s v="RES"/>
    <x v="1"/>
    <n v="63"/>
  </r>
  <r>
    <x v="4"/>
    <n v="2231"/>
    <s v="Spring 2023"/>
    <x v="6"/>
    <s v="EOT"/>
    <s v="CLAS"/>
    <x v="5"/>
    <x v="1"/>
    <s v="NRES"/>
    <x v="0"/>
    <n v="419"/>
  </r>
  <r>
    <x v="4"/>
    <n v="2211"/>
    <s v="Spring 2021"/>
    <x v="8"/>
    <s v="EOT"/>
    <s v="ARPL"/>
    <x v="4"/>
    <x v="0"/>
    <s v="RES"/>
    <x v="1"/>
    <n v="3590"/>
  </r>
  <r>
    <x v="4"/>
    <n v="2224"/>
    <s v="Summer 2022"/>
    <x v="6"/>
    <s v="EOT"/>
    <s v="BUSN"/>
    <x v="0"/>
    <x v="0"/>
    <s v="RES"/>
    <x v="1"/>
    <n v="4703"/>
  </r>
  <r>
    <x v="4"/>
    <n v="2197"/>
    <s v="Fall 2019"/>
    <x v="5"/>
    <s v="EOT"/>
    <s v="ARPL"/>
    <x v="4"/>
    <x v="0"/>
    <s v="NRES"/>
    <x v="0"/>
    <n v="983"/>
  </r>
  <r>
    <x v="4"/>
    <n v="2194"/>
    <s v="Summer 2019"/>
    <x v="5"/>
    <s v="EOT"/>
    <s v="ENGR"/>
    <x v="6"/>
    <x v="1"/>
    <s v="RES"/>
    <x v="1"/>
    <n v="185"/>
  </r>
  <r>
    <x v="4"/>
    <n v="2227"/>
    <s v="Fall 2022"/>
    <x v="6"/>
    <s v="EOT"/>
    <s v="ARTM"/>
    <x v="2"/>
    <x v="1"/>
    <s v="RES"/>
    <x v="1"/>
    <n v="187"/>
  </r>
  <r>
    <x v="4"/>
    <n v="2174"/>
    <s v="Summer 2017"/>
    <x v="3"/>
    <s v="EOT"/>
    <s v="ENGR"/>
    <x v="6"/>
    <x v="0"/>
    <s v="RES"/>
    <x v="1"/>
    <n v="1340"/>
  </r>
  <r>
    <x v="4"/>
    <n v="2234"/>
    <s v="Summer 2023"/>
    <x v="0"/>
    <s v="EOT"/>
    <s v="ARPL"/>
    <x v="4"/>
    <x v="1"/>
    <s v="RES"/>
    <x v="1"/>
    <n v="261"/>
  </r>
  <r>
    <x v="4"/>
    <n v="2201"/>
    <s v="Spring 2020"/>
    <x v="5"/>
    <s v="EOT"/>
    <s v="BUSN"/>
    <x v="0"/>
    <x v="1"/>
    <s v="RES"/>
    <x v="1"/>
    <n v="5013"/>
  </r>
  <r>
    <x v="4"/>
    <n v="2227"/>
    <s v="Fall 2022"/>
    <x v="6"/>
    <s v="EOT"/>
    <s v="PAFF"/>
    <x v="1"/>
    <x v="0"/>
    <s v="NRES"/>
    <x v="0"/>
    <n v="580"/>
  </r>
  <r>
    <x v="4"/>
    <n v="2197"/>
    <s v="Fall 2019"/>
    <x v="5"/>
    <s v="EOT"/>
    <s v="ARPL"/>
    <x v="4"/>
    <x v="0"/>
    <s v="RES"/>
    <x v="1"/>
    <n v="4309"/>
  </r>
  <r>
    <x v="4"/>
    <n v="2191"/>
    <s v="Spring 2019"/>
    <x v="2"/>
    <s v="EOT"/>
    <s v="ARPL"/>
    <x v="4"/>
    <x v="0"/>
    <s v="NRES"/>
    <x v="0"/>
    <n v="1013"/>
  </r>
  <r>
    <x v="4"/>
    <n v="2177"/>
    <s v="Fall 2017"/>
    <x v="3"/>
    <s v="EOT"/>
    <s v="ARPL"/>
    <x v="4"/>
    <x v="1"/>
    <s v="RES"/>
    <x v="1"/>
    <n v="3795"/>
  </r>
  <r>
    <x v="4"/>
    <n v="2211"/>
    <s v="Spring 2021"/>
    <x v="8"/>
    <s v="EOT"/>
    <s v="PUBH"/>
    <x v="12"/>
    <x v="1"/>
    <s v="RES"/>
    <x v="1"/>
    <n v="37"/>
  </r>
  <r>
    <x v="4"/>
    <n v="2187"/>
    <s v="Fall 2018"/>
    <x v="2"/>
    <s v="EOT"/>
    <s v="NODG"/>
    <x v="8"/>
    <x v="0"/>
    <s v="RES"/>
    <x v="1"/>
    <n v="690"/>
  </r>
  <r>
    <x v="4"/>
    <n v="2164"/>
    <s v="Summer 2016"/>
    <x v="1"/>
    <s v="EOT"/>
    <s v="ARPL"/>
    <x v="4"/>
    <x v="0"/>
    <s v="RES"/>
    <x v="1"/>
    <n v="317"/>
  </r>
  <r>
    <x v="4"/>
    <n v="2201"/>
    <s v="Spring 2020"/>
    <x v="5"/>
    <s v="EOT"/>
    <s v="PAFF"/>
    <x v="1"/>
    <x v="0"/>
    <s v="NRES"/>
    <x v="0"/>
    <n v="570"/>
  </r>
  <r>
    <x v="4"/>
    <n v="2221"/>
    <s v="Spring 2022"/>
    <x v="9"/>
    <s v="EOT"/>
    <s v="BUSN"/>
    <x v="0"/>
    <x v="0"/>
    <s v="RES"/>
    <x v="1"/>
    <n v="19792"/>
  </r>
  <r>
    <x v="4"/>
    <n v="2167"/>
    <s v="Fall 2016"/>
    <x v="1"/>
    <s v="EOT"/>
    <s v="ENGR"/>
    <x v="6"/>
    <x v="1"/>
    <s v="NRES"/>
    <x v="0"/>
    <n v="1368.5"/>
  </r>
  <r>
    <x v="4"/>
    <n v="2244"/>
    <s v="Summer 2024"/>
    <x v="7"/>
    <s v="EOT"/>
    <s v="NODG"/>
    <x v="8"/>
    <x v="1"/>
    <s v="RES"/>
    <x v="1"/>
    <n v="332"/>
  </r>
  <r>
    <x v="4"/>
    <n v="2217"/>
    <s v="Fall 2021"/>
    <x v="9"/>
    <s v="EOT"/>
    <s v="NODG"/>
    <x v="8"/>
    <x v="1"/>
    <s v="RES"/>
    <x v="1"/>
    <n v="1106"/>
  </r>
  <r>
    <x v="4"/>
    <n v="2231"/>
    <s v="Spring 2023"/>
    <x v="6"/>
    <s v="EOT"/>
    <s v="CONC"/>
    <x v="14"/>
    <x v="1"/>
    <s v="RES"/>
    <x v="1"/>
    <n v="3"/>
  </r>
  <r>
    <x v="4"/>
    <n v="2244"/>
    <s v="Summer 2024"/>
    <x v="7"/>
    <s v="EOT"/>
    <s v="ENGR"/>
    <x v="6"/>
    <x v="0"/>
    <s v="NRES"/>
    <x v="0"/>
    <n v="725"/>
  </r>
  <r>
    <x v="4"/>
    <n v="2187"/>
    <s v="Fall 2018"/>
    <x v="2"/>
    <s v="EOT"/>
    <s v="EDUC"/>
    <x v="3"/>
    <x v="0"/>
    <s v="NRES"/>
    <x v="0"/>
    <n v="319"/>
  </r>
  <r>
    <x v="4"/>
    <n v="2221"/>
    <s v="Spring 2022"/>
    <x v="9"/>
    <s v="EOT"/>
    <s v="BUSN"/>
    <x v="0"/>
    <x v="0"/>
    <s v="NRES"/>
    <x v="0"/>
    <n v="2988"/>
  </r>
  <r>
    <x v="4"/>
    <n v="2224"/>
    <s v="Summer 2022"/>
    <x v="6"/>
    <s v="EOT"/>
    <s v="ENGR"/>
    <x v="6"/>
    <x v="1"/>
    <s v="NRES"/>
    <x v="0"/>
    <n v="225"/>
  </r>
  <r>
    <x v="4"/>
    <n v="2234"/>
    <s v="Summer 2023"/>
    <x v="0"/>
    <s v="EOT"/>
    <s v="CLAS"/>
    <x v="5"/>
    <x v="1"/>
    <s v="RES"/>
    <x v="1"/>
    <n v="286"/>
  </r>
  <r>
    <x v="4"/>
    <n v="2221"/>
    <s v="Spring 2022"/>
    <x v="9"/>
    <s v="EOT"/>
    <s v="BUSN"/>
    <x v="0"/>
    <x v="1"/>
    <s v="RES"/>
    <x v="1"/>
    <n v="7437"/>
  </r>
  <r>
    <x v="4"/>
    <n v="2211"/>
    <s v="Spring 2021"/>
    <x v="8"/>
    <s v="EOT"/>
    <s v="CLAS"/>
    <x v="5"/>
    <x v="1"/>
    <s v="RES"/>
    <x v="1"/>
    <n v="2738"/>
  </r>
  <r>
    <x v="4"/>
    <n v="2184"/>
    <s v="Summer 2018"/>
    <x v="2"/>
    <s v="EOT"/>
    <s v="ARTM"/>
    <x v="2"/>
    <x v="1"/>
    <s v="NRES"/>
    <x v="0"/>
    <n v="30"/>
  </r>
  <r>
    <x v="4"/>
    <n v="2187"/>
    <s v="Fall 2018"/>
    <x v="2"/>
    <s v="EOT"/>
    <s v="EDUC"/>
    <x v="3"/>
    <x v="1"/>
    <s v="RES"/>
    <x v="1"/>
    <n v="6404"/>
  </r>
  <r>
    <x v="4"/>
    <n v="2187"/>
    <s v="Fall 2018"/>
    <x v="2"/>
    <s v="EOT"/>
    <s v="ARTM"/>
    <x v="2"/>
    <x v="0"/>
    <s v="RES"/>
    <x v="1"/>
    <n v="13188"/>
  </r>
  <r>
    <x v="4"/>
    <n v="2234"/>
    <s v="Summer 2023"/>
    <x v="0"/>
    <s v="EOT"/>
    <s v="ARTM"/>
    <x v="2"/>
    <x v="1"/>
    <s v="NRES"/>
    <x v="0"/>
    <n v="27"/>
  </r>
  <r>
    <x v="4"/>
    <n v="2174"/>
    <s v="Summer 2017"/>
    <x v="3"/>
    <s v="EOT"/>
    <s v="ARPL"/>
    <x v="4"/>
    <x v="1"/>
    <s v="NRES"/>
    <x v="0"/>
    <n v="55"/>
  </r>
  <r>
    <x v="4"/>
    <n v="2177"/>
    <s v="Fall 2017"/>
    <x v="3"/>
    <s v="EOT"/>
    <s v="CLAS"/>
    <x v="5"/>
    <x v="1"/>
    <s v="RES"/>
    <x v="1"/>
    <n v="2539"/>
  </r>
  <r>
    <x v="4"/>
    <n v="2187"/>
    <s v="Fall 2018"/>
    <x v="2"/>
    <s v="EOT"/>
    <s v="ARTM"/>
    <x v="2"/>
    <x v="0"/>
    <s v="NRES"/>
    <x v="0"/>
    <n v="3258"/>
  </r>
  <r>
    <x v="4"/>
    <n v="2167"/>
    <s v="Fall 2016"/>
    <x v="1"/>
    <s v="EOT"/>
    <s v="ARPL"/>
    <x v="4"/>
    <x v="1"/>
    <s v="NRES"/>
    <x v="0"/>
    <n v="770"/>
  </r>
  <r>
    <x v="4"/>
    <n v="2174"/>
    <s v="Summer 2017"/>
    <x v="3"/>
    <s v="EOT"/>
    <s v="EDUC"/>
    <x v="3"/>
    <x v="0"/>
    <s v="RES"/>
    <x v="1"/>
    <n v="558"/>
  </r>
  <r>
    <x v="4"/>
    <n v="2214"/>
    <s v="Summer 2021"/>
    <x v="9"/>
    <s v="EOT"/>
    <s v="ENGR"/>
    <x v="6"/>
    <x v="1"/>
    <s v="RES"/>
    <x v="1"/>
    <n v="162"/>
  </r>
  <r>
    <x v="4"/>
    <n v="2167"/>
    <s v="Fall 2016"/>
    <x v="1"/>
    <s v="EOT"/>
    <s v="NOCR"/>
    <x v="10"/>
    <x v="2"/>
    <s v="NRES"/>
    <x v="0"/>
    <n v="33"/>
  </r>
  <r>
    <x v="4"/>
    <n v="2181"/>
    <s v="Spring 2018"/>
    <x v="3"/>
    <s v="EOT"/>
    <s v="ENGR"/>
    <x v="6"/>
    <x v="1"/>
    <s v="NRES"/>
    <x v="0"/>
    <n v="1113"/>
  </r>
  <r>
    <x v="4"/>
    <n v="2194"/>
    <s v="Summer 2019"/>
    <x v="5"/>
    <s v="EOT"/>
    <s v="BUSN"/>
    <x v="0"/>
    <x v="0"/>
    <s v="RES"/>
    <x v="1"/>
    <n v="4107"/>
  </r>
  <r>
    <x v="4"/>
    <n v="2204"/>
    <s v="Summer 2020"/>
    <x v="8"/>
    <s v="EOT"/>
    <s v="EDUC"/>
    <x v="3"/>
    <x v="1"/>
    <s v="NRES"/>
    <x v="0"/>
    <n v="276"/>
  </r>
  <r>
    <x v="4"/>
    <n v="2157"/>
    <s v="Fall 2015"/>
    <x v="4"/>
    <s v="EOT"/>
    <s v="CLAS"/>
    <x v="5"/>
    <x v="1"/>
    <s v="NRES"/>
    <x v="0"/>
    <n v="725"/>
  </r>
  <r>
    <x v="4"/>
    <n v="2237"/>
    <s v="Fall 2023"/>
    <x v="0"/>
    <s v="EOT"/>
    <s v="BUSN"/>
    <x v="0"/>
    <x v="1"/>
    <s v="RES"/>
    <x v="1"/>
    <n v="6421"/>
  </r>
  <r>
    <x v="4"/>
    <n v="2164"/>
    <s v="Summer 2016"/>
    <x v="1"/>
    <s v="EOT"/>
    <s v="NODG"/>
    <x v="8"/>
    <x v="0"/>
    <s v="RES"/>
    <x v="1"/>
    <n v="647"/>
  </r>
  <r>
    <x v="4"/>
    <n v="2181"/>
    <s v="Spring 2018"/>
    <x v="3"/>
    <s v="EOT"/>
    <s v="NODG"/>
    <x v="8"/>
    <x v="1"/>
    <s v="NRES"/>
    <x v="0"/>
    <n v="221"/>
  </r>
  <r>
    <x v="4"/>
    <n v="2251"/>
    <s v="Spring 2025"/>
    <x v="7"/>
    <s v="CENSUS"/>
    <s v="NOCR"/>
    <x v="10"/>
    <x v="2"/>
    <s v="NRES"/>
    <x v="0"/>
    <n v="33"/>
  </r>
  <r>
    <x v="4"/>
    <n v="2194"/>
    <s v="Summer 2019"/>
    <x v="5"/>
    <s v="EOT"/>
    <s v="CONC"/>
    <x v="14"/>
    <x v="0"/>
    <s v="RES"/>
    <x v="1"/>
    <n v="7"/>
  </r>
  <r>
    <x v="4"/>
    <n v="2187"/>
    <s v="Fall 2018"/>
    <x v="2"/>
    <s v="EOT"/>
    <s v="BUSN"/>
    <x v="0"/>
    <x v="0"/>
    <s v="NRES"/>
    <x v="0"/>
    <n v="2648"/>
  </r>
  <r>
    <x v="4"/>
    <n v="2237"/>
    <s v="Fall 2023"/>
    <x v="0"/>
    <s v="EOT"/>
    <s v="ENGR"/>
    <x v="6"/>
    <x v="1"/>
    <s v="RES"/>
    <x v="1"/>
    <n v="993"/>
  </r>
  <r>
    <x v="4"/>
    <n v="2174"/>
    <s v="Summer 2017"/>
    <x v="3"/>
    <s v="EOT"/>
    <s v="CLAS"/>
    <x v="5"/>
    <x v="0"/>
    <s v="RES"/>
    <x v="1"/>
    <n v="10037"/>
  </r>
  <r>
    <x v="4"/>
    <n v="2224"/>
    <s v="Summer 2022"/>
    <x v="6"/>
    <s v="EOT"/>
    <s v="EDUC"/>
    <x v="3"/>
    <x v="0"/>
    <s v="NRES"/>
    <x v="0"/>
    <n v="62"/>
  </r>
  <r>
    <x v="4"/>
    <n v="2187"/>
    <s v="Fall 2018"/>
    <x v="2"/>
    <s v="EOT"/>
    <s v="NOCR"/>
    <x v="10"/>
    <x v="2"/>
    <s v="RES"/>
    <x v="1"/>
    <n v="3"/>
  </r>
  <r>
    <x v="4"/>
    <n v="2177"/>
    <s v="Fall 2017"/>
    <x v="3"/>
    <s v="EOT"/>
    <s v="BUSN"/>
    <x v="0"/>
    <x v="1"/>
    <s v="RES"/>
    <x v="1"/>
    <n v="5199"/>
  </r>
  <r>
    <x v="4"/>
    <n v="2164"/>
    <s v="Summer 2016"/>
    <x v="1"/>
    <s v="EOT"/>
    <s v="NODG"/>
    <x v="8"/>
    <x v="1"/>
    <s v="RES"/>
    <x v="1"/>
    <n v="482"/>
  </r>
  <r>
    <x v="4"/>
    <n v="2197"/>
    <s v="Fall 2019"/>
    <x v="5"/>
    <s v="EOT"/>
    <s v="BUSN"/>
    <x v="0"/>
    <x v="0"/>
    <s v="RES"/>
    <x v="1"/>
    <n v="19536"/>
  </r>
  <r>
    <x v="4"/>
    <n v="2184"/>
    <s v="Summer 2018"/>
    <x v="2"/>
    <s v="EOT"/>
    <s v="NODG"/>
    <x v="8"/>
    <x v="0"/>
    <s v="NRES"/>
    <x v="0"/>
    <n v="98"/>
  </r>
  <r>
    <x v="4"/>
    <n v="2201"/>
    <s v="Spring 2020"/>
    <x v="5"/>
    <s v="EOT"/>
    <s v="EDUC"/>
    <x v="3"/>
    <x v="0"/>
    <s v="RES"/>
    <x v="1"/>
    <n v="2996"/>
  </r>
  <r>
    <x v="4"/>
    <n v="2191"/>
    <s v="Spring 2019"/>
    <x v="2"/>
    <s v="EOT"/>
    <s v="NODG"/>
    <x v="8"/>
    <x v="0"/>
    <s v="NRES"/>
    <x v="0"/>
    <n v="58"/>
  </r>
  <r>
    <x v="4"/>
    <n v="2227"/>
    <s v="Fall 2022"/>
    <x v="6"/>
    <s v="EOT"/>
    <s v="ENGR"/>
    <x v="6"/>
    <x v="1"/>
    <s v="NRES"/>
    <x v="0"/>
    <n v="1945"/>
  </r>
  <r>
    <x v="4"/>
    <n v="2241"/>
    <s v="Spring 2024"/>
    <x v="0"/>
    <s v="EOT"/>
    <s v="CLAS"/>
    <x v="5"/>
    <x v="0"/>
    <s v="NRES"/>
    <x v="0"/>
    <n v="6016"/>
  </r>
  <r>
    <x v="4"/>
    <n v="2201"/>
    <s v="Spring 2020"/>
    <x v="5"/>
    <s v="EOT"/>
    <s v="ARPL"/>
    <x v="4"/>
    <x v="0"/>
    <s v="RES"/>
    <x v="1"/>
    <n v="3743"/>
  </r>
  <r>
    <x v="4"/>
    <n v="2161"/>
    <s v="Spring 2016"/>
    <x v="4"/>
    <s v="EOT"/>
    <s v="ARTM"/>
    <x v="2"/>
    <x v="0"/>
    <s v="RES"/>
    <x v="1"/>
    <n v="10743"/>
  </r>
  <r>
    <x v="4"/>
    <n v="2207"/>
    <s v="Fall 2020"/>
    <x v="8"/>
    <s v="EOT"/>
    <s v="ARTM"/>
    <x v="2"/>
    <x v="0"/>
    <s v="NRES"/>
    <x v="0"/>
    <n v="2591"/>
  </r>
  <r>
    <x v="4"/>
    <n v="2161"/>
    <s v="Spring 2016"/>
    <x v="4"/>
    <s v="EOT"/>
    <s v="PAFF"/>
    <x v="1"/>
    <x v="1"/>
    <s v="NRES"/>
    <x v="0"/>
    <n v="503"/>
  </r>
  <r>
    <x v="4"/>
    <n v="2231"/>
    <s v="Spring 2023"/>
    <x v="6"/>
    <s v="EOT"/>
    <s v="NODG"/>
    <x v="8"/>
    <x v="0"/>
    <s v="RES"/>
    <x v="1"/>
    <n v="799"/>
  </r>
  <r>
    <x v="4"/>
    <n v="2251"/>
    <s v="Spring 2025"/>
    <x v="7"/>
    <s v="CENSUS"/>
    <s v="BUSN"/>
    <x v="0"/>
    <x v="0"/>
    <s v="NRES"/>
    <x v="0"/>
    <n v="3485"/>
  </r>
  <r>
    <x v="4"/>
    <n v="2174"/>
    <s v="Summer 2017"/>
    <x v="3"/>
    <s v="EOT"/>
    <s v="CLAS"/>
    <x v="5"/>
    <x v="1"/>
    <s v="NRES"/>
    <x v="0"/>
    <n v="50"/>
  </r>
  <r>
    <x v="4"/>
    <n v="2191"/>
    <s v="Spring 2019"/>
    <x v="2"/>
    <s v="EOT"/>
    <s v="CLAS"/>
    <x v="5"/>
    <x v="0"/>
    <s v="NRES"/>
    <x v="0"/>
    <n v="9950"/>
  </r>
  <r>
    <x v="4"/>
    <n v="2214"/>
    <s v="Summer 2021"/>
    <x v="9"/>
    <s v="EOT"/>
    <s v="EDUC"/>
    <x v="3"/>
    <x v="1"/>
    <s v="NRES"/>
    <x v="0"/>
    <n v="347"/>
  </r>
  <r>
    <x v="4"/>
    <n v="2167"/>
    <s v="Fall 2016"/>
    <x v="1"/>
    <s v="EOT"/>
    <s v="ENGR"/>
    <x v="6"/>
    <x v="1"/>
    <s v="RES"/>
    <x v="1"/>
    <n v="1409.5"/>
  </r>
  <r>
    <x v="4"/>
    <n v="2197"/>
    <s v="Fall 2019"/>
    <x v="5"/>
    <s v="EOT"/>
    <s v="EDUC"/>
    <x v="3"/>
    <x v="1"/>
    <s v="NRES"/>
    <x v="0"/>
    <n v="431.5"/>
  </r>
  <r>
    <x v="4"/>
    <n v="2244"/>
    <s v="Summer 2024"/>
    <x v="7"/>
    <s v="EOT"/>
    <s v="ARPL"/>
    <x v="4"/>
    <x v="0"/>
    <s v="RES"/>
    <x v="1"/>
    <n v="671"/>
  </r>
  <r>
    <x v="4"/>
    <n v="2191"/>
    <s v="Spring 2019"/>
    <x v="2"/>
    <s v="EOT"/>
    <s v="NODG"/>
    <x v="8"/>
    <x v="1"/>
    <s v="NRES"/>
    <x v="0"/>
    <n v="161"/>
  </r>
  <r>
    <x v="4"/>
    <n v="2171"/>
    <s v="Spring 2017"/>
    <x v="1"/>
    <s v="EOT"/>
    <s v="EDUC"/>
    <x v="3"/>
    <x v="0"/>
    <s v="NRES"/>
    <x v="0"/>
    <n v="204"/>
  </r>
  <r>
    <x v="4"/>
    <n v="2227"/>
    <s v="Fall 2022"/>
    <x v="6"/>
    <s v="EOT"/>
    <s v="NODG"/>
    <x v="8"/>
    <x v="0"/>
    <s v="RES"/>
    <x v="1"/>
    <n v="710"/>
  </r>
  <r>
    <x v="4"/>
    <n v="2187"/>
    <s v="Fall 2018"/>
    <x v="2"/>
    <s v="EOT"/>
    <s v="MEDS"/>
    <x v="9"/>
    <x v="1"/>
    <s v="RES"/>
    <x v="1"/>
    <n v="3"/>
  </r>
  <r>
    <x v="4"/>
    <n v="2167"/>
    <s v="Fall 2016"/>
    <x v="1"/>
    <s v="EOT"/>
    <s v="BUSN"/>
    <x v="0"/>
    <x v="1"/>
    <s v="NRES"/>
    <x v="0"/>
    <n v="1538"/>
  </r>
  <r>
    <x v="4"/>
    <n v="2157"/>
    <s v="Fall 2015"/>
    <x v="4"/>
    <s v="EOT"/>
    <s v="BUSN"/>
    <x v="0"/>
    <x v="0"/>
    <s v="NRES"/>
    <x v="0"/>
    <n v="2947"/>
  </r>
  <r>
    <x v="4"/>
    <n v="2197"/>
    <s v="Fall 2019"/>
    <x v="5"/>
    <s v="EOT"/>
    <s v="ENGR"/>
    <x v="6"/>
    <x v="0"/>
    <s v="RES"/>
    <x v="1"/>
    <n v="12896"/>
  </r>
  <r>
    <x v="4"/>
    <n v="2217"/>
    <s v="Fall 2021"/>
    <x v="9"/>
    <s v="EOT"/>
    <s v="ARTM"/>
    <x v="2"/>
    <x v="0"/>
    <s v="RES"/>
    <x v="1"/>
    <n v="12167"/>
  </r>
  <r>
    <x v="4"/>
    <n v="2177"/>
    <s v="Fall 2017"/>
    <x v="3"/>
    <s v="EOT"/>
    <s v="PAFF"/>
    <x v="1"/>
    <x v="0"/>
    <s v="RES"/>
    <x v="1"/>
    <n v="3862"/>
  </r>
  <r>
    <x v="4"/>
    <n v="2181"/>
    <s v="Spring 2018"/>
    <x v="3"/>
    <s v="EOT"/>
    <s v="ARTM"/>
    <x v="2"/>
    <x v="0"/>
    <s v="RES"/>
    <x v="1"/>
    <n v="11565"/>
  </r>
  <r>
    <x v="4"/>
    <n v="2161"/>
    <s v="Spring 2016"/>
    <x v="4"/>
    <s v="EOT"/>
    <s v="ENGR"/>
    <x v="6"/>
    <x v="0"/>
    <s v="NRES"/>
    <x v="0"/>
    <n v="871"/>
  </r>
  <r>
    <x v="4"/>
    <n v="2224"/>
    <s v="Summer 2022"/>
    <x v="6"/>
    <s v="EOT"/>
    <s v="BUSN"/>
    <x v="0"/>
    <x v="1"/>
    <s v="RES"/>
    <x v="1"/>
    <n v="2720"/>
  </r>
  <r>
    <x v="4"/>
    <n v="2211"/>
    <s v="Spring 2021"/>
    <x v="8"/>
    <s v="EOT"/>
    <s v="NODG"/>
    <x v="8"/>
    <x v="1"/>
    <s v="RES"/>
    <x v="1"/>
    <n v="1360.5"/>
  </r>
  <r>
    <x v="4"/>
    <n v="2191"/>
    <s v="Spring 2019"/>
    <x v="2"/>
    <s v="EOT"/>
    <s v="ARPL"/>
    <x v="4"/>
    <x v="0"/>
    <s v="RES"/>
    <x v="1"/>
    <n v="4058"/>
  </r>
  <r>
    <x v="4"/>
    <n v="2187"/>
    <s v="Fall 2018"/>
    <x v="2"/>
    <s v="EOT"/>
    <s v="PUBH"/>
    <x v="12"/>
    <x v="1"/>
    <s v="RES"/>
    <x v="1"/>
    <n v="58"/>
  </r>
  <r>
    <x v="4"/>
    <n v="2184"/>
    <s v="Summer 2018"/>
    <x v="2"/>
    <s v="EOT"/>
    <s v="ARPL"/>
    <x v="4"/>
    <x v="1"/>
    <s v="RES"/>
    <x v="1"/>
    <n v="336"/>
  </r>
  <r>
    <x v="4"/>
    <n v="2194"/>
    <s v="Summer 2019"/>
    <x v="5"/>
    <s v="EOT"/>
    <s v="NODG"/>
    <x v="8"/>
    <x v="1"/>
    <s v="RES"/>
    <x v="1"/>
    <n v="582"/>
  </r>
  <r>
    <x v="4"/>
    <n v="2204"/>
    <s v="Summer 2020"/>
    <x v="8"/>
    <s v="EOT"/>
    <s v="BUSN"/>
    <x v="0"/>
    <x v="1"/>
    <s v="NRES"/>
    <x v="0"/>
    <n v="379"/>
  </r>
  <r>
    <x v="4"/>
    <n v="2201"/>
    <s v="Spring 2020"/>
    <x v="5"/>
    <s v="EOT"/>
    <s v="ARTM"/>
    <x v="2"/>
    <x v="0"/>
    <s v="RES"/>
    <x v="1"/>
    <n v="12570"/>
  </r>
  <r>
    <x v="4"/>
    <n v="2207"/>
    <s v="Fall 2020"/>
    <x v="8"/>
    <s v="EOT"/>
    <s v="NODG"/>
    <x v="8"/>
    <x v="1"/>
    <s v="NRES"/>
    <x v="0"/>
    <n v="152"/>
  </r>
  <r>
    <x v="4"/>
    <n v="2184"/>
    <s v="Summer 2018"/>
    <x v="2"/>
    <s v="EOT"/>
    <s v="NURS"/>
    <x v="13"/>
    <x v="0"/>
    <s v="NRES"/>
    <x v="0"/>
    <n v="8"/>
  </r>
  <r>
    <x v="4"/>
    <n v="2211"/>
    <s v="Spring 2021"/>
    <x v="8"/>
    <s v="EOT"/>
    <s v="ENGR"/>
    <x v="6"/>
    <x v="0"/>
    <s v="NRES"/>
    <x v="0"/>
    <n v="2819"/>
  </r>
  <r>
    <x v="4"/>
    <n v="2194"/>
    <s v="Summer 2019"/>
    <x v="5"/>
    <s v="EOT"/>
    <s v="ARPL"/>
    <x v="4"/>
    <x v="1"/>
    <s v="RES"/>
    <x v="1"/>
    <n v="327"/>
  </r>
  <r>
    <x v="4"/>
    <n v="2164"/>
    <s v="Summer 2016"/>
    <x v="1"/>
    <s v="EOT"/>
    <s v="ENGR"/>
    <x v="6"/>
    <x v="0"/>
    <s v="RES"/>
    <x v="1"/>
    <n v="1148"/>
  </r>
  <r>
    <x v="4"/>
    <n v="2247"/>
    <s v="Fall 2024"/>
    <x v="7"/>
    <s v="EOT"/>
    <s v="CLAS"/>
    <x v="5"/>
    <x v="0"/>
    <s v="RES"/>
    <x v="1"/>
    <n v="41216"/>
  </r>
  <r>
    <x v="4"/>
    <n v="2247"/>
    <s v="Fall 2024"/>
    <x v="7"/>
    <s v="EOT"/>
    <s v="NURS"/>
    <x v="13"/>
    <x v="0"/>
    <s v="RES"/>
    <x v="1"/>
    <n v="3"/>
  </r>
  <r>
    <x v="4"/>
    <n v="2164"/>
    <s v="Summer 2016"/>
    <x v="1"/>
    <s v="EOT"/>
    <s v="BUSN"/>
    <x v="0"/>
    <x v="0"/>
    <s v="RES"/>
    <x v="1"/>
    <n v="3626"/>
  </r>
  <r>
    <x v="4"/>
    <n v="2221"/>
    <s v="Spring 2022"/>
    <x v="9"/>
    <s v="EOT"/>
    <s v="ENGR"/>
    <x v="6"/>
    <x v="0"/>
    <s v="RES"/>
    <x v="1"/>
    <n v="13759"/>
  </r>
  <r>
    <x v="4"/>
    <n v="2204"/>
    <s v="Summer 2020"/>
    <x v="8"/>
    <s v="EOT"/>
    <s v="EDUC"/>
    <x v="3"/>
    <x v="0"/>
    <s v="RES"/>
    <x v="1"/>
    <n v="787"/>
  </r>
  <r>
    <x v="4"/>
    <n v="2221"/>
    <s v="Spring 2022"/>
    <x v="9"/>
    <s v="EOT"/>
    <s v="ARTM"/>
    <x v="2"/>
    <x v="0"/>
    <s v="NRES"/>
    <x v="0"/>
    <n v="2630"/>
  </r>
  <r>
    <x v="4"/>
    <n v="2164"/>
    <s v="Summer 2016"/>
    <x v="1"/>
    <s v="EOT"/>
    <s v="BUSN"/>
    <x v="0"/>
    <x v="1"/>
    <s v="NRES"/>
    <x v="0"/>
    <n v="350"/>
  </r>
  <r>
    <x v="4"/>
    <n v="2157"/>
    <s v="Fall 2015"/>
    <x v="4"/>
    <s v="EOT"/>
    <s v="NOCR"/>
    <x v="10"/>
    <x v="2"/>
    <s v="NRES"/>
    <x v="0"/>
    <n v="6"/>
  </r>
  <r>
    <x v="4"/>
    <n v="2207"/>
    <s v="Fall 2020"/>
    <x v="8"/>
    <s v="EOT"/>
    <s v="ENGR"/>
    <x v="6"/>
    <x v="1"/>
    <s v="RES"/>
    <x v="1"/>
    <n v="1556.5"/>
  </r>
  <r>
    <x v="4"/>
    <n v="2161"/>
    <s v="Spring 2016"/>
    <x v="4"/>
    <s v="EOT"/>
    <s v="ARTM"/>
    <x v="2"/>
    <x v="1"/>
    <s v="RES"/>
    <x v="1"/>
    <n v="115"/>
  </r>
  <r>
    <x v="4"/>
    <n v="2201"/>
    <s v="Spring 2020"/>
    <x v="5"/>
    <s v="EOT"/>
    <s v="NODG"/>
    <x v="8"/>
    <x v="1"/>
    <s v="NRES"/>
    <x v="0"/>
    <n v="185"/>
  </r>
  <r>
    <x v="4"/>
    <n v="2224"/>
    <s v="Summer 2022"/>
    <x v="6"/>
    <s v="EOT"/>
    <s v="ARPL"/>
    <x v="4"/>
    <x v="0"/>
    <s v="RES"/>
    <x v="1"/>
    <n v="492"/>
  </r>
  <r>
    <x v="4"/>
    <n v="2161"/>
    <s v="Spring 2016"/>
    <x v="4"/>
    <s v="EOT"/>
    <s v="NOCR"/>
    <x v="10"/>
    <x v="2"/>
    <s v="RES"/>
    <x v="1"/>
    <n v="12"/>
  </r>
  <r>
    <x v="4"/>
    <n v="2187"/>
    <s v="Fall 2018"/>
    <x v="2"/>
    <s v="EOT"/>
    <s v="ARPL"/>
    <x v="4"/>
    <x v="1"/>
    <s v="NRES"/>
    <x v="0"/>
    <n v="857"/>
  </r>
  <r>
    <x v="4"/>
    <n v="2171"/>
    <s v="Spring 2017"/>
    <x v="1"/>
    <s v="EOT"/>
    <s v="ARTM"/>
    <x v="2"/>
    <x v="0"/>
    <s v="NRES"/>
    <x v="0"/>
    <n v="2320"/>
  </r>
  <r>
    <x v="4"/>
    <n v="2191"/>
    <s v="Spring 2019"/>
    <x v="2"/>
    <s v="EOT"/>
    <s v="EDUC"/>
    <x v="3"/>
    <x v="0"/>
    <s v="RES"/>
    <x v="1"/>
    <n v="2813"/>
  </r>
  <r>
    <x v="4"/>
    <n v="2217"/>
    <s v="Fall 2021"/>
    <x v="9"/>
    <s v="EOT"/>
    <s v="NODG"/>
    <x v="8"/>
    <x v="0"/>
    <s v="RES"/>
    <x v="1"/>
    <n v="901"/>
  </r>
  <r>
    <x v="4"/>
    <n v="2244"/>
    <s v="Summer 2024"/>
    <x v="7"/>
    <s v="EOT"/>
    <s v="ARTM"/>
    <x v="2"/>
    <x v="1"/>
    <s v="NRES"/>
    <x v="0"/>
    <n v="20"/>
  </r>
  <r>
    <x v="4"/>
    <n v="2234"/>
    <s v="Summer 2023"/>
    <x v="0"/>
    <s v="EOT"/>
    <s v="CLAS"/>
    <x v="5"/>
    <x v="0"/>
    <s v="RES"/>
    <x v="1"/>
    <n v="8403"/>
  </r>
  <r>
    <x v="4"/>
    <n v="2234"/>
    <s v="Summer 2023"/>
    <x v="0"/>
    <s v="EOT"/>
    <s v="ARPL"/>
    <x v="4"/>
    <x v="1"/>
    <s v="NRES"/>
    <x v="0"/>
    <n v="57"/>
  </r>
  <r>
    <x v="4"/>
    <n v="2177"/>
    <s v="Fall 2017"/>
    <x v="3"/>
    <s v="EOT"/>
    <s v="EDUC"/>
    <x v="3"/>
    <x v="1"/>
    <s v="NRES"/>
    <x v="0"/>
    <n v="593"/>
  </r>
  <r>
    <x v="4"/>
    <n v="2164"/>
    <s v="Summer 2016"/>
    <x v="1"/>
    <s v="EOT"/>
    <s v="ARTM"/>
    <x v="2"/>
    <x v="1"/>
    <s v="NRES"/>
    <x v="0"/>
    <n v="15"/>
  </r>
  <r>
    <x v="4"/>
    <n v="2187"/>
    <s v="Fall 2018"/>
    <x v="2"/>
    <s v="EOT"/>
    <s v="PAFF"/>
    <x v="1"/>
    <x v="0"/>
    <s v="NRES"/>
    <x v="0"/>
    <n v="923"/>
  </r>
  <r>
    <x v="4"/>
    <n v="2191"/>
    <s v="Spring 2019"/>
    <x v="2"/>
    <s v="EOT"/>
    <s v="PAFF"/>
    <x v="1"/>
    <x v="0"/>
    <s v="RES"/>
    <x v="1"/>
    <n v="4183"/>
  </r>
  <r>
    <x v="4"/>
    <n v="2237"/>
    <s v="Fall 2023"/>
    <x v="0"/>
    <s v="EOT"/>
    <s v="CLAS"/>
    <x v="5"/>
    <x v="1"/>
    <s v="RES"/>
    <x v="1"/>
    <n v="2226"/>
  </r>
  <r>
    <x v="4"/>
    <n v="2204"/>
    <s v="Summer 2020"/>
    <x v="8"/>
    <s v="EOT"/>
    <s v="CLAS"/>
    <x v="5"/>
    <x v="1"/>
    <s v="RES"/>
    <x v="1"/>
    <n v="578"/>
  </r>
  <r>
    <x v="4"/>
    <n v="2191"/>
    <s v="Spring 2019"/>
    <x v="2"/>
    <s v="EOT"/>
    <s v="BUSN"/>
    <x v="0"/>
    <x v="0"/>
    <s v="RES"/>
    <x v="1"/>
    <n v="15638"/>
  </r>
  <r>
    <x v="4"/>
    <n v="2234"/>
    <s v="Summer 2023"/>
    <x v="0"/>
    <s v="EOT"/>
    <s v="BUSN"/>
    <x v="0"/>
    <x v="0"/>
    <s v="RES"/>
    <x v="1"/>
    <n v="4699"/>
  </r>
  <r>
    <x v="4"/>
    <n v="2234"/>
    <s v="Summer 2023"/>
    <x v="0"/>
    <s v="EOT"/>
    <s v="PAFF"/>
    <x v="1"/>
    <x v="0"/>
    <s v="NRES"/>
    <x v="0"/>
    <n v="48"/>
  </r>
  <r>
    <x v="4"/>
    <n v="2177"/>
    <s v="Fall 2017"/>
    <x v="3"/>
    <s v="EOT"/>
    <s v="CLAS"/>
    <x v="5"/>
    <x v="0"/>
    <s v="RES"/>
    <x v="1"/>
    <n v="65404"/>
  </r>
  <r>
    <x v="4"/>
    <n v="2217"/>
    <s v="Fall 2021"/>
    <x v="9"/>
    <s v="EOT"/>
    <s v="CLAS"/>
    <x v="5"/>
    <x v="0"/>
    <s v="RES"/>
    <x v="1"/>
    <n v="49774"/>
  </r>
  <r>
    <x v="4"/>
    <n v="2237"/>
    <s v="Fall 2023"/>
    <x v="0"/>
    <s v="EOT"/>
    <s v="CLAS"/>
    <x v="5"/>
    <x v="0"/>
    <s v="NRES"/>
    <x v="0"/>
    <n v="6241"/>
  </r>
  <r>
    <x v="4"/>
    <n v="2214"/>
    <s v="Summer 2021"/>
    <x v="9"/>
    <s v="EOT"/>
    <s v="CLAS"/>
    <x v="5"/>
    <x v="0"/>
    <s v="NRES"/>
    <x v="0"/>
    <n v="1810"/>
  </r>
  <r>
    <x v="4"/>
    <n v="2217"/>
    <s v="Fall 2021"/>
    <x v="9"/>
    <s v="EOT"/>
    <s v="ARTM"/>
    <x v="2"/>
    <x v="0"/>
    <s v="NRES"/>
    <x v="0"/>
    <n v="2905"/>
  </r>
  <r>
    <x v="4"/>
    <n v="2217"/>
    <s v="Fall 2021"/>
    <x v="9"/>
    <s v="EOT"/>
    <s v="PAFF"/>
    <x v="1"/>
    <x v="1"/>
    <s v="RES"/>
    <x v="1"/>
    <n v="2153"/>
  </r>
  <r>
    <x v="4"/>
    <n v="2237"/>
    <s v="Fall 2023"/>
    <x v="0"/>
    <s v="EOT"/>
    <s v="ARPL"/>
    <x v="4"/>
    <x v="1"/>
    <s v="RES"/>
    <x v="1"/>
    <n v="3091"/>
  </r>
  <r>
    <x v="4"/>
    <n v="2167"/>
    <s v="Fall 2016"/>
    <x v="1"/>
    <s v="EOT"/>
    <s v="BUSN"/>
    <x v="0"/>
    <x v="0"/>
    <s v="NRES"/>
    <x v="0"/>
    <n v="2696"/>
  </r>
  <r>
    <x v="4"/>
    <n v="2171"/>
    <s v="Spring 2017"/>
    <x v="1"/>
    <s v="EOT"/>
    <s v="NODG"/>
    <x v="8"/>
    <x v="1"/>
    <s v="RES"/>
    <x v="1"/>
    <n v="1489"/>
  </r>
  <r>
    <x v="4"/>
    <n v="2187"/>
    <s v="Fall 2018"/>
    <x v="2"/>
    <s v="EOT"/>
    <s v="BUSN"/>
    <x v="0"/>
    <x v="1"/>
    <s v="RES"/>
    <x v="1"/>
    <n v="4550"/>
  </r>
  <r>
    <x v="4"/>
    <n v="2224"/>
    <s v="Summer 2022"/>
    <x v="6"/>
    <s v="EOT"/>
    <s v="EDUC"/>
    <x v="3"/>
    <x v="1"/>
    <s v="RES"/>
    <x v="1"/>
    <n v="3317"/>
  </r>
  <r>
    <x v="4"/>
    <n v="2171"/>
    <s v="Spring 2017"/>
    <x v="1"/>
    <s v="EOT"/>
    <s v="ARPL"/>
    <x v="4"/>
    <x v="1"/>
    <s v="RES"/>
    <x v="1"/>
    <n v="3600"/>
  </r>
  <r>
    <x v="4"/>
    <n v="2167"/>
    <s v="Fall 2016"/>
    <x v="1"/>
    <s v="EOT"/>
    <s v="NURS"/>
    <x v="13"/>
    <x v="0"/>
    <s v="RES"/>
    <x v="1"/>
    <n v="8"/>
  </r>
  <r>
    <x v="4"/>
    <n v="2161"/>
    <s v="Spring 2016"/>
    <x v="4"/>
    <s v="EOT"/>
    <s v="EDUC"/>
    <x v="3"/>
    <x v="0"/>
    <s v="RES"/>
    <x v="1"/>
    <n v="2015"/>
  </r>
  <r>
    <x v="4"/>
    <n v="2191"/>
    <s v="Spring 2019"/>
    <x v="2"/>
    <s v="EOT"/>
    <s v="ARPL"/>
    <x v="4"/>
    <x v="1"/>
    <s v="NRES"/>
    <x v="0"/>
    <n v="685"/>
  </r>
  <r>
    <x v="4"/>
    <n v="2224"/>
    <s v="Summer 2022"/>
    <x v="6"/>
    <s v="EOT"/>
    <s v="NURS"/>
    <x v="13"/>
    <x v="1"/>
    <s v="RES"/>
    <x v="1"/>
    <n v="3"/>
  </r>
  <r>
    <x v="4"/>
    <n v="2201"/>
    <s v="Spring 2020"/>
    <x v="5"/>
    <s v="EOT"/>
    <s v="ARTM"/>
    <x v="2"/>
    <x v="1"/>
    <s v="RES"/>
    <x v="1"/>
    <n v="64"/>
  </r>
  <r>
    <x v="4"/>
    <n v="2204"/>
    <s v="Summer 2020"/>
    <x v="8"/>
    <s v="EOT"/>
    <s v="NURS"/>
    <x v="13"/>
    <x v="0"/>
    <s v="RES"/>
    <x v="1"/>
    <n v="6"/>
  </r>
  <r>
    <x v="4"/>
    <n v="2184"/>
    <s v="Summer 2018"/>
    <x v="2"/>
    <s v="EOT"/>
    <s v="ENGR"/>
    <x v="6"/>
    <x v="1"/>
    <s v="RES"/>
    <x v="1"/>
    <n v="145"/>
  </r>
  <r>
    <x v="4"/>
    <n v="2207"/>
    <s v="Fall 2020"/>
    <x v="8"/>
    <s v="EOT"/>
    <s v="ARPL"/>
    <x v="4"/>
    <x v="1"/>
    <s v="NRES"/>
    <x v="0"/>
    <n v="802"/>
  </r>
  <r>
    <x v="4"/>
    <n v="2214"/>
    <s v="Summer 2021"/>
    <x v="9"/>
    <s v="EOT"/>
    <s v="ARTM"/>
    <x v="2"/>
    <x v="1"/>
    <s v="RES"/>
    <x v="1"/>
    <n v="29"/>
  </r>
  <r>
    <x v="4"/>
    <n v="2174"/>
    <s v="Summer 2017"/>
    <x v="3"/>
    <s v="EOT"/>
    <s v="NODG"/>
    <x v="8"/>
    <x v="1"/>
    <s v="RES"/>
    <x v="1"/>
    <n v="597"/>
  </r>
  <r>
    <x v="4"/>
    <n v="2174"/>
    <s v="Summer 2017"/>
    <x v="3"/>
    <s v="EOT"/>
    <s v="PUBH"/>
    <x v="12"/>
    <x v="1"/>
    <s v="RES"/>
    <x v="1"/>
    <n v="5"/>
  </r>
  <r>
    <x v="4"/>
    <n v="2237"/>
    <s v="Fall 2023"/>
    <x v="0"/>
    <s v="EOT"/>
    <s v="EDUC"/>
    <x v="3"/>
    <x v="1"/>
    <s v="RES"/>
    <x v="1"/>
    <n v="5532"/>
  </r>
  <r>
    <x v="4"/>
    <n v="2214"/>
    <s v="Summer 2021"/>
    <x v="9"/>
    <s v="EOT"/>
    <s v="EDUC"/>
    <x v="3"/>
    <x v="0"/>
    <s v="RES"/>
    <x v="1"/>
    <n v="644"/>
  </r>
  <r>
    <x v="4"/>
    <n v="2194"/>
    <s v="Summer 2019"/>
    <x v="5"/>
    <s v="EOT"/>
    <s v="BUSN"/>
    <x v="0"/>
    <x v="0"/>
    <s v="NRES"/>
    <x v="0"/>
    <n v="651"/>
  </r>
  <r>
    <x v="4"/>
    <n v="2184"/>
    <s v="Summer 2018"/>
    <x v="2"/>
    <s v="EOT"/>
    <s v="PAFF"/>
    <x v="1"/>
    <x v="1"/>
    <s v="RES"/>
    <x v="1"/>
    <n v="623"/>
  </r>
  <r>
    <x v="4"/>
    <n v="2244"/>
    <s v="Summer 2024"/>
    <x v="7"/>
    <s v="EOT"/>
    <s v="NURS"/>
    <x v="13"/>
    <x v="0"/>
    <s v="RES"/>
    <x v="1"/>
    <n v="12"/>
  </r>
  <r>
    <x v="4"/>
    <n v="2164"/>
    <s v="Summer 2016"/>
    <x v="1"/>
    <s v="EOT"/>
    <s v="EDUC"/>
    <x v="3"/>
    <x v="1"/>
    <s v="NRES"/>
    <x v="0"/>
    <n v="235"/>
  </r>
  <r>
    <x v="4"/>
    <n v="2217"/>
    <s v="Fall 2021"/>
    <x v="9"/>
    <s v="EOT"/>
    <s v="ENGR"/>
    <x v="6"/>
    <x v="0"/>
    <s v="NRES"/>
    <x v="0"/>
    <n v="3057"/>
  </r>
  <r>
    <x v="4"/>
    <n v="2251"/>
    <s v="Spring 2025"/>
    <x v="7"/>
    <s v="CENSUS"/>
    <s v="ARPL"/>
    <x v="4"/>
    <x v="1"/>
    <s v="RES"/>
    <x v="1"/>
    <n v="3262"/>
  </r>
  <r>
    <x v="4"/>
    <n v="2167"/>
    <s v="Fall 2016"/>
    <x v="1"/>
    <s v="EOT"/>
    <s v="CLAS"/>
    <x v="5"/>
    <x v="1"/>
    <s v="NRES"/>
    <x v="0"/>
    <n v="579"/>
  </r>
  <r>
    <x v="4"/>
    <n v="2207"/>
    <s v="Fall 2020"/>
    <x v="8"/>
    <s v="EOT"/>
    <s v="CLAS"/>
    <x v="5"/>
    <x v="1"/>
    <s v="RES"/>
    <x v="1"/>
    <n v="2897"/>
  </r>
  <r>
    <x v="4"/>
    <n v="2234"/>
    <s v="Summer 2023"/>
    <x v="0"/>
    <s v="EOT"/>
    <s v="ENGR"/>
    <x v="6"/>
    <x v="0"/>
    <s v="NRES"/>
    <x v="0"/>
    <n v="797"/>
  </r>
  <r>
    <x v="4"/>
    <n v="2181"/>
    <s v="Spring 2018"/>
    <x v="3"/>
    <s v="EOT"/>
    <s v="EDUC"/>
    <x v="3"/>
    <x v="0"/>
    <s v="RES"/>
    <x v="1"/>
    <n v="2874"/>
  </r>
  <r>
    <x v="4"/>
    <n v="2167"/>
    <s v="Fall 2016"/>
    <x v="1"/>
    <s v="EOT"/>
    <s v="EDUC"/>
    <x v="3"/>
    <x v="1"/>
    <s v="RES"/>
    <x v="1"/>
    <n v="6147"/>
  </r>
  <r>
    <x v="4"/>
    <n v="2184"/>
    <s v="Summer 2018"/>
    <x v="2"/>
    <s v="EOT"/>
    <s v="ARPL"/>
    <x v="4"/>
    <x v="1"/>
    <s v="NRES"/>
    <x v="0"/>
    <n v="72"/>
  </r>
  <r>
    <x v="4"/>
    <n v="2167"/>
    <s v="Fall 2016"/>
    <x v="1"/>
    <s v="EOT"/>
    <s v="BUSN"/>
    <x v="0"/>
    <x v="1"/>
    <s v="RES"/>
    <x v="1"/>
    <n v="5440"/>
  </r>
  <r>
    <x v="4"/>
    <n v="2231"/>
    <s v="Spring 2023"/>
    <x v="6"/>
    <s v="EOT"/>
    <s v="CLAS"/>
    <x v="5"/>
    <x v="1"/>
    <s v="RES"/>
    <x v="1"/>
    <n v="2215"/>
  </r>
  <r>
    <x v="4"/>
    <n v="2247"/>
    <s v="Fall 2024"/>
    <x v="7"/>
    <s v="EOT"/>
    <s v="PAFF"/>
    <x v="1"/>
    <x v="1"/>
    <s v="NRES"/>
    <x v="0"/>
    <n v="415"/>
  </r>
  <r>
    <x v="4"/>
    <n v="2154"/>
    <s v="Summer 2015"/>
    <x v="4"/>
    <s v="EOT"/>
    <s v="ARPL"/>
    <x v="4"/>
    <x v="1"/>
    <s v="RES"/>
    <x v="1"/>
    <n v="355"/>
  </r>
  <r>
    <x v="4"/>
    <n v="2157"/>
    <s v="Fall 2015"/>
    <x v="4"/>
    <s v="EOT"/>
    <s v="PAFF"/>
    <x v="1"/>
    <x v="0"/>
    <s v="RES"/>
    <x v="1"/>
    <n v="2822"/>
  </r>
  <r>
    <x v="4"/>
    <n v="2184"/>
    <s v="Summer 2018"/>
    <x v="2"/>
    <s v="EOT"/>
    <s v="ARPL"/>
    <x v="4"/>
    <x v="0"/>
    <s v="NRES"/>
    <x v="0"/>
    <n v="154"/>
  </r>
  <r>
    <x v="4"/>
    <n v="2167"/>
    <s v="Fall 2016"/>
    <x v="1"/>
    <s v="EOT"/>
    <s v="NODG"/>
    <x v="8"/>
    <x v="0"/>
    <s v="RES"/>
    <x v="1"/>
    <n v="319"/>
  </r>
  <r>
    <x v="4"/>
    <n v="2187"/>
    <s v="Fall 2018"/>
    <x v="2"/>
    <s v="EOT"/>
    <s v="ARTM"/>
    <x v="2"/>
    <x v="1"/>
    <s v="NRES"/>
    <x v="0"/>
    <n v="64"/>
  </r>
  <r>
    <x v="4"/>
    <n v="2194"/>
    <s v="Summer 2019"/>
    <x v="5"/>
    <s v="EOT"/>
    <s v="NODG"/>
    <x v="8"/>
    <x v="0"/>
    <s v="RES"/>
    <x v="1"/>
    <n v="592"/>
  </r>
  <r>
    <x v="4"/>
    <n v="2227"/>
    <s v="Fall 2022"/>
    <x v="6"/>
    <s v="EOT"/>
    <s v="CLAS"/>
    <x v="5"/>
    <x v="1"/>
    <s v="RES"/>
    <x v="1"/>
    <n v="2496"/>
  </r>
  <r>
    <x v="4"/>
    <n v="2244"/>
    <s v="Summer 2024"/>
    <x v="7"/>
    <s v="EOT"/>
    <s v="ARPL"/>
    <x v="4"/>
    <x v="0"/>
    <s v="NRES"/>
    <x v="0"/>
    <n v="52"/>
  </r>
  <r>
    <x v="4"/>
    <n v="2241"/>
    <s v="Spring 2024"/>
    <x v="0"/>
    <s v="EOT"/>
    <s v="PAFF"/>
    <x v="1"/>
    <x v="1"/>
    <s v="NRES"/>
    <x v="0"/>
    <n v="428"/>
  </r>
  <r>
    <x v="4"/>
    <n v="2227"/>
    <s v="Fall 2022"/>
    <x v="6"/>
    <s v="EOT"/>
    <s v="CLAS"/>
    <x v="5"/>
    <x v="0"/>
    <s v="NRES"/>
    <x v="0"/>
    <n v="6880"/>
  </r>
  <r>
    <x v="4"/>
    <n v="2224"/>
    <s v="Summer 2022"/>
    <x v="6"/>
    <s v="EOT"/>
    <s v="CLAS"/>
    <x v="5"/>
    <x v="0"/>
    <s v="NRES"/>
    <x v="0"/>
    <n v="1485"/>
  </r>
  <r>
    <x v="4"/>
    <n v="2184"/>
    <s v="Summer 2018"/>
    <x v="2"/>
    <s v="EOT"/>
    <s v="ARTM"/>
    <x v="2"/>
    <x v="0"/>
    <s v="NRES"/>
    <x v="0"/>
    <n v="153"/>
  </r>
  <r>
    <x v="4"/>
    <n v="2191"/>
    <s v="Spring 2019"/>
    <x v="2"/>
    <s v="EOT"/>
    <s v="NODG"/>
    <x v="8"/>
    <x v="1"/>
    <s v="RES"/>
    <x v="1"/>
    <n v="1425"/>
  </r>
  <r>
    <x v="4"/>
    <n v="2161"/>
    <s v="Spring 2016"/>
    <x v="4"/>
    <s v="EOT"/>
    <s v="ARPL"/>
    <x v="4"/>
    <x v="1"/>
    <s v="RES"/>
    <x v="1"/>
    <n v="3554"/>
  </r>
  <r>
    <x v="4"/>
    <n v="2161"/>
    <s v="Spring 2016"/>
    <x v="4"/>
    <s v="EOT"/>
    <s v="PAFF"/>
    <x v="1"/>
    <x v="1"/>
    <s v="RES"/>
    <x v="1"/>
    <n v="1590"/>
  </r>
  <r>
    <x v="4"/>
    <n v="2194"/>
    <s v="Summer 2019"/>
    <x v="5"/>
    <s v="EOT"/>
    <s v="PUBH"/>
    <x v="12"/>
    <x v="1"/>
    <s v="RES"/>
    <x v="1"/>
    <n v="36"/>
  </r>
  <r>
    <x v="4"/>
    <n v="2207"/>
    <s v="Fall 2020"/>
    <x v="8"/>
    <s v="EOT"/>
    <s v="EDUC"/>
    <x v="3"/>
    <x v="1"/>
    <s v="NRES"/>
    <x v="0"/>
    <n v="565"/>
  </r>
  <r>
    <x v="4"/>
    <n v="2194"/>
    <s v="Summer 2019"/>
    <x v="5"/>
    <s v="EOT"/>
    <s v="BUSN"/>
    <x v="0"/>
    <x v="1"/>
    <s v="RES"/>
    <x v="1"/>
    <n v="1698"/>
  </r>
  <r>
    <x v="4"/>
    <n v="2161"/>
    <s v="Spring 2016"/>
    <x v="4"/>
    <s v="EOT"/>
    <s v="PAFF"/>
    <x v="1"/>
    <x v="0"/>
    <s v="RES"/>
    <x v="1"/>
    <n v="2680"/>
  </r>
  <r>
    <x v="4"/>
    <n v="2154"/>
    <s v="Summer 2015"/>
    <x v="4"/>
    <s v="EOT"/>
    <s v="ARPL"/>
    <x v="4"/>
    <x v="1"/>
    <s v="NRES"/>
    <x v="0"/>
    <n v="72"/>
  </r>
  <r>
    <x v="4"/>
    <n v="2157"/>
    <s v="Fall 2015"/>
    <x v="4"/>
    <s v="EOT"/>
    <s v="PAFF"/>
    <x v="1"/>
    <x v="0"/>
    <s v="NRES"/>
    <x v="0"/>
    <n v="343"/>
  </r>
  <r>
    <x v="4"/>
    <n v="2194"/>
    <s v="Summer 2019"/>
    <x v="5"/>
    <s v="EOT"/>
    <s v="EDUC"/>
    <x v="3"/>
    <x v="1"/>
    <s v="NRES"/>
    <x v="0"/>
    <n v="233"/>
  </r>
  <r>
    <x v="4"/>
    <n v="2207"/>
    <s v="Fall 2020"/>
    <x v="8"/>
    <s v="EOT"/>
    <s v="ARTM"/>
    <x v="2"/>
    <x v="1"/>
    <s v="NRES"/>
    <x v="0"/>
    <n v="43"/>
  </r>
  <r>
    <x v="4"/>
    <n v="2251"/>
    <s v="Spring 2025"/>
    <x v="7"/>
    <s v="CENSUS"/>
    <s v="CLAS"/>
    <x v="5"/>
    <x v="0"/>
    <s v="RES"/>
    <x v="1"/>
    <n v="37749"/>
  </r>
  <r>
    <x v="4"/>
    <n v="2211"/>
    <s v="Spring 2021"/>
    <x v="8"/>
    <s v="EOT"/>
    <s v="PAFF"/>
    <x v="1"/>
    <x v="1"/>
    <s v="RES"/>
    <x v="1"/>
    <n v="2243"/>
  </r>
  <r>
    <x v="4"/>
    <n v="2207"/>
    <s v="Fall 2020"/>
    <x v="8"/>
    <s v="EOT"/>
    <s v="NODG"/>
    <x v="8"/>
    <x v="0"/>
    <s v="NRES"/>
    <x v="0"/>
    <n v="86"/>
  </r>
  <r>
    <x v="4"/>
    <n v="2221"/>
    <s v="Spring 2022"/>
    <x v="9"/>
    <s v="EOT"/>
    <s v="ARPL"/>
    <x v="4"/>
    <x v="0"/>
    <s v="RES"/>
    <x v="1"/>
    <n v="3574"/>
  </r>
  <r>
    <x v="4"/>
    <n v="2171"/>
    <s v="Spring 2017"/>
    <x v="1"/>
    <s v="EOT"/>
    <s v="NOCR"/>
    <x v="10"/>
    <x v="2"/>
    <s v="NRES"/>
    <x v="0"/>
    <n v="9"/>
  </r>
  <r>
    <x v="4"/>
    <n v="2224"/>
    <s v="Summer 2022"/>
    <x v="6"/>
    <s v="EOT"/>
    <s v="ENGR"/>
    <x v="6"/>
    <x v="0"/>
    <s v="NRES"/>
    <x v="0"/>
    <n v="800"/>
  </r>
  <r>
    <x v="4"/>
    <n v="2204"/>
    <s v="Summer 2020"/>
    <x v="8"/>
    <s v="EOT"/>
    <s v="ARPL"/>
    <x v="4"/>
    <x v="1"/>
    <s v="RES"/>
    <x v="1"/>
    <n v="812"/>
  </r>
  <r>
    <x v="4"/>
    <n v="2251"/>
    <s v="Spring 2025"/>
    <x v="7"/>
    <s v="CENSUS"/>
    <s v="ARPL"/>
    <x v="4"/>
    <x v="1"/>
    <s v="NRES"/>
    <x v="0"/>
    <n v="297"/>
  </r>
  <r>
    <x v="4"/>
    <n v="2181"/>
    <s v="Spring 2018"/>
    <x v="3"/>
    <s v="EOT"/>
    <s v="ARPL"/>
    <x v="4"/>
    <x v="0"/>
    <s v="RES"/>
    <x v="1"/>
    <n v="3699"/>
  </r>
  <r>
    <x v="4"/>
    <n v="2181"/>
    <s v="Spring 2018"/>
    <x v="3"/>
    <s v="EOT"/>
    <s v="NODG"/>
    <x v="8"/>
    <x v="0"/>
    <s v="NRES"/>
    <x v="0"/>
    <n v="42"/>
  </r>
  <r>
    <x v="4"/>
    <n v="2181"/>
    <s v="Spring 2018"/>
    <x v="3"/>
    <s v="EOT"/>
    <s v="EDUC"/>
    <x v="3"/>
    <x v="0"/>
    <s v="NRES"/>
    <x v="0"/>
    <n v="298"/>
  </r>
  <r>
    <x v="4"/>
    <n v="2207"/>
    <s v="Fall 2020"/>
    <x v="8"/>
    <s v="EOT"/>
    <s v="ENGR"/>
    <x v="6"/>
    <x v="0"/>
    <s v="RES"/>
    <x v="1"/>
    <n v="14299"/>
  </r>
  <r>
    <x v="4"/>
    <n v="2231"/>
    <s v="Spring 2023"/>
    <x v="6"/>
    <s v="EOT"/>
    <s v="PAFF"/>
    <x v="1"/>
    <x v="1"/>
    <s v="RES"/>
    <x v="1"/>
    <n v="1700"/>
  </r>
  <r>
    <x v="4"/>
    <n v="2247"/>
    <s v="Fall 2024"/>
    <x v="7"/>
    <s v="EOT"/>
    <s v="ARPL"/>
    <x v="4"/>
    <x v="0"/>
    <s v="RES"/>
    <x v="1"/>
    <n v="5233"/>
  </r>
  <r>
    <x v="4"/>
    <n v="2227"/>
    <s v="Fall 2022"/>
    <x v="6"/>
    <s v="EOT"/>
    <s v="BUSN"/>
    <x v="0"/>
    <x v="1"/>
    <s v="RES"/>
    <x v="1"/>
    <n v="7071"/>
  </r>
  <r>
    <x v="4"/>
    <n v="2177"/>
    <s v="Fall 2017"/>
    <x v="3"/>
    <s v="EOT"/>
    <s v="PUBH"/>
    <x v="12"/>
    <x v="1"/>
    <s v="RES"/>
    <x v="1"/>
    <n v="20"/>
  </r>
  <r>
    <x v="4"/>
    <n v="2227"/>
    <s v="Fall 2022"/>
    <x v="6"/>
    <s v="EOT"/>
    <s v="NURS"/>
    <x v="13"/>
    <x v="0"/>
    <s v="NRES"/>
    <x v="0"/>
    <n v="7"/>
  </r>
  <r>
    <x v="4"/>
    <n v="2234"/>
    <s v="Summer 2023"/>
    <x v="0"/>
    <s v="EOT"/>
    <s v="ARTM"/>
    <x v="2"/>
    <x v="1"/>
    <s v="RES"/>
    <x v="1"/>
    <n v="32"/>
  </r>
  <r>
    <x v="4"/>
    <n v="2247"/>
    <s v="Fall 2024"/>
    <x v="7"/>
    <s v="EOT"/>
    <s v="PAFF"/>
    <x v="1"/>
    <x v="0"/>
    <s v="NRES"/>
    <x v="0"/>
    <n v="382"/>
  </r>
  <r>
    <x v="4"/>
    <n v="2174"/>
    <s v="Summer 2017"/>
    <x v="3"/>
    <s v="EOT"/>
    <s v="ARTM"/>
    <x v="2"/>
    <x v="0"/>
    <s v="NRES"/>
    <x v="0"/>
    <n v="193"/>
  </r>
  <r>
    <x v="4"/>
    <n v="2181"/>
    <s v="Spring 2018"/>
    <x v="3"/>
    <s v="EOT"/>
    <s v="ARPL"/>
    <x v="4"/>
    <x v="0"/>
    <s v="NRES"/>
    <x v="0"/>
    <n v="880"/>
  </r>
  <r>
    <x v="4"/>
    <n v="2227"/>
    <s v="Fall 2022"/>
    <x v="6"/>
    <s v="EOT"/>
    <s v="ARTM"/>
    <x v="2"/>
    <x v="0"/>
    <s v="RES"/>
    <x v="1"/>
    <n v="11606"/>
  </r>
  <r>
    <x v="4"/>
    <n v="2234"/>
    <s v="Summer 2023"/>
    <x v="0"/>
    <s v="EOT"/>
    <s v="ENGR"/>
    <x v="6"/>
    <x v="0"/>
    <s v="RES"/>
    <x v="1"/>
    <n v="2078"/>
  </r>
  <r>
    <x v="4"/>
    <n v="2174"/>
    <s v="Summer 2017"/>
    <x v="3"/>
    <s v="EOT"/>
    <s v="BUSN"/>
    <x v="0"/>
    <x v="0"/>
    <s v="NRES"/>
    <x v="0"/>
    <n v="727"/>
  </r>
  <r>
    <x v="4"/>
    <n v="2184"/>
    <s v="Summer 2018"/>
    <x v="2"/>
    <s v="EOT"/>
    <s v="BUSN"/>
    <x v="0"/>
    <x v="0"/>
    <s v="NRES"/>
    <x v="0"/>
    <n v="821"/>
  </r>
  <r>
    <x v="4"/>
    <n v="2154"/>
    <s v="Summer 2015"/>
    <x v="4"/>
    <s v="EOT"/>
    <s v="EDUC"/>
    <x v="3"/>
    <x v="1"/>
    <s v="NRES"/>
    <x v="0"/>
    <n v="239"/>
  </r>
  <r>
    <x v="4"/>
    <n v="2231"/>
    <s v="Spring 2023"/>
    <x v="6"/>
    <s v="EOT"/>
    <s v="ENGR"/>
    <x v="6"/>
    <x v="0"/>
    <s v="NRES"/>
    <x v="0"/>
    <n v="3341"/>
  </r>
  <r>
    <x v="4"/>
    <n v="2174"/>
    <s v="Summer 2017"/>
    <x v="3"/>
    <s v="EOT"/>
    <s v="NOCR"/>
    <x v="10"/>
    <x v="2"/>
    <s v="RES"/>
    <x v="1"/>
    <n v="3"/>
  </r>
  <r>
    <x v="4"/>
    <n v="2184"/>
    <s v="Summer 2018"/>
    <x v="2"/>
    <s v="EOT"/>
    <s v="PAFF"/>
    <x v="1"/>
    <x v="0"/>
    <s v="RES"/>
    <x v="1"/>
    <n v="947"/>
  </r>
  <r>
    <x v="4"/>
    <n v="2174"/>
    <s v="Summer 2017"/>
    <x v="3"/>
    <s v="EOT"/>
    <s v="ARPL"/>
    <x v="4"/>
    <x v="1"/>
    <s v="RES"/>
    <x v="1"/>
    <n v="243"/>
  </r>
  <r>
    <x v="4"/>
    <n v="2161"/>
    <s v="Spring 2016"/>
    <x v="4"/>
    <s v="EOT"/>
    <s v="ENGR"/>
    <x v="6"/>
    <x v="1"/>
    <s v="RES"/>
    <x v="1"/>
    <n v="1328"/>
  </r>
  <r>
    <x v="4"/>
    <n v="2184"/>
    <s v="Summer 2018"/>
    <x v="2"/>
    <s v="EOT"/>
    <s v="CLAS"/>
    <x v="5"/>
    <x v="0"/>
    <s v="NRES"/>
    <x v="0"/>
    <n v="1878"/>
  </r>
  <r>
    <x v="4"/>
    <n v="2171"/>
    <s v="Spring 2017"/>
    <x v="1"/>
    <s v="EOT"/>
    <s v="EDUC"/>
    <x v="3"/>
    <x v="1"/>
    <s v="RES"/>
    <x v="1"/>
    <n v="5814"/>
  </r>
  <r>
    <x v="4"/>
    <n v="2204"/>
    <s v="Summer 2020"/>
    <x v="8"/>
    <s v="EOT"/>
    <s v="PAFF"/>
    <x v="1"/>
    <x v="1"/>
    <s v="RES"/>
    <x v="1"/>
    <n v="958"/>
  </r>
  <r>
    <x v="4"/>
    <n v="2211"/>
    <s v="Spring 2021"/>
    <x v="8"/>
    <s v="EOT"/>
    <s v="EDUC"/>
    <x v="3"/>
    <x v="1"/>
    <s v="NRES"/>
    <x v="0"/>
    <n v="609"/>
  </r>
  <r>
    <x v="4"/>
    <n v="2214"/>
    <s v="Summer 2021"/>
    <x v="9"/>
    <s v="EOT"/>
    <s v="CLAS"/>
    <x v="5"/>
    <x v="1"/>
    <s v="NRES"/>
    <x v="0"/>
    <n v="50"/>
  </r>
  <r>
    <x v="4"/>
    <n v="2221"/>
    <s v="Spring 2022"/>
    <x v="9"/>
    <s v="EOT"/>
    <s v="ARTM"/>
    <x v="2"/>
    <x v="1"/>
    <s v="NRES"/>
    <x v="0"/>
    <n v="107"/>
  </r>
  <r>
    <x v="4"/>
    <n v="2234"/>
    <s v="Summer 2023"/>
    <x v="0"/>
    <s v="EOT"/>
    <s v="NODG"/>
    <x v="8"/>
    <x v="1"/>
    <s v="NRES"/>
    <x v="0"/>
    <n v="32"/>
  </r>
  <r>
    <x v="4"/>
    <n v="2237"/>
    <s v="Fall 2023"/>
    <x v="0"/>
    <s v="EOT"/>
    <s v="ARTM"/>
    <x v="2"/>
    <x v="0"/>
    <s v="RES"/>
    <x v="1"/>
    <n v="12564"/>
  </r>
  <r>
    <x v="4"/>
    <n v="2244"/>
    <s v="Summer 2024"/>
    <x v="7"/>
    <s v="EOT"/>
    <s v="EDUC"/>
    <x v="3"/>
    <x v="1"/>
    <s v="RES"/>
    <x v="1"/>
    <n v="3197"/>
  </r>
  <r>
    <x v="4"/>
    <n v="2241"/>
    <s v="Spring 2024"/>
    <x v="0"/>
    <s v="EOT"/>
    <s v="PAFF"/>
    <x v="1"/>
    <x v="0"/>
    <s v="RES"/>
    <x v="1"/>
    <n v="3801"/>
  </r>
  <r>
    <x v="4"/>
    <n v="2164"/>
    <s v="Summer 2016"/>
    <x v="1"/>
    <s v="EOT"/>
    <s v="ARPL"/>
    <x v="4"/>
    <x v="0"/>
    <s v="NRES"/>
    <x v="0"/>
    <n v="147"/>
  </r>
  <r>
    <x v="4"/>
    <n v="2171"/>
    <s v="Spring 2017"/>
    <x v="1"/>
    <s v="EOT"/>
    <s v="EDUC"/>
    <x v="3"/>
    <x v="1"/>
    <s v="NRES"/>
    <x v="0"/>
    <n v="511"/>
  </r>
  <r>
    <x v="4"/>
    <n v="2167"/>
    <s v="Fall 2016"/>
    <x v="1"/>
    <s v="EOT"/>
    <s v="BUSN"/>
    <x v="0"/>
    <x v="0"/>
    <s v="RES"/>
    <x v="1"/>
    <n v="16348"/>
  </r>
  <r>
    <x v="4"/>
    <n v="2194"/>
    <s v="Summer 2019"/>
    <x v="5"/>
    <s v="EOT"/>
    <s v="PAFF"/>
    <x v="1"/>
    <x v="0"/>
    <s v="RES"/>
    <x v="1"/>
    <n v="932"/>
  </r>
  <r>
    <x v="4"/>
    <n v="2244"/>
    <s v="Summer 2024"/>
    <x v="7"/>
    <s v="EOT"/>
    <s v="ARTM"/>
    <x v="2"/>
    <x v="0"/>
    <s v="RES"/>
    <x v="1"/>
    <n v="1096"/>
  </r>
  <r>
    <x v="4"/>
    <n v="2187"/>
    <s v="Fall 2018"/>
    <x v="2"/>
    <s v="EOT"/>
    <s v="BUSN"/>
    <x v="0"/>
    <x v="1"/>
    <s v="NRES"/>
    <x v="0"/>
    <n v="1654"/>
  </r>
  <r>
    <x v="4"/>
    <n v="2234"/>
    <s v="Summer 2023"/>
    <x v="0"/>
    <s v="EOT"/>
    <s v="EDUC"/>
    <x v="3"/>
    <x v="1"/>
    <s v="RES"/>
    <x v="1"/>
    <n v="2980"/>
  </r>
  <r>
    <x v="4"/>
    <n v="2237"/>
    <s v="Fall 2023"/>
    <x v="0"/>
    <s v="EOT"/>
    <s v="ENGR"/>
    <x v="6"/>
    <x v="0"/>
    <s v="RES"/>
    <x v="1"/>
    <n v="14131"/>
  </r>
  <r>
    <x v="4"/>
    <n v="2221"/>
    <s v="Spring 2022"/>
    <x v="9"/>
    <s v="EOT"/>
    <s v="NODG"/>
    <x v="8"/>
    <x v="0"/>
    <s v="NRES"/>
    <x v="0"/>
    <n v="134"/>
  </r>
  <r>
    <x v="4"/>
    <n v="2197"/>
    <s v="Fall 2019"/>
    <x v="5"/>
    <s v="EOT"/>
    <s v="CLAS"/>
    <x v="5"/>
    <x v="0"/>
    <s v="NRES"/>
    <x v="0"/>
    <n v="8949"/>
  </r>
  <r>
    <x v="4"/>
    <n v="2221"/>
    <s v="Spring 2022"/>
    <x v="9"/>
    <s v="EOT"/>
    <s v="PAFF"/>
    <x v="1"/>
    <x v="0"/>
    <s v="RES"/>
    <x v="1"/>
    <n v="3786"/>
  </r>
  <r>
    <x v="4"/>
    <n v="2187"/>
    <s v="Fall 2018"/>
    <x v="2"/>
    <s v="EOT"/>
    <s v="EDUC"/>
    <x v="3"/>
    <x v="0"/>
    <s v="RES"/>
    <x v="1"/>
    <n v="2962"/>
  </r>
  <r>
    <x v="4"/>
    <n v="2234"/>
    <s v="Summer 2023"/>
    <x v="0"/>
    <s v="EOT"/>
    <s v="BUSN"/>
    <x v="0"/>
    <x v="0"/>
    <s v="NRES"/>
    <x v="0"/>
    <n v="639"/>
  </r>
  <r>
    <x v="4"/>
    <n v="2241"/>
    <s v="Spring 2024"/>
    <x v="0"/>
    <s v="EOT"/>
    <s v="ENGR"/>
    <x v="6"/>
    <x v="0"/>
    <s v="NRES"/>
    <x v="0"/>
    <n v="3201"/>
  </r>
  <r>
    <x v="4"/>
    <n v="2184"/>
    <s v="Summer 2018"/>
    <x v="2"/>
    <s v="EOT"/>
    <s v="NOCR"/>
    <x v="10"/>
    <x v="2"/>
    <s v="RES"/>
    <x v="1"/>
    <n v="6"/>
  </r>
  <r>
    <x v="4"/>
    <n v="2154"/>
    <s v="Summer 2015"/>
    <x v="4"/>
    <s v="EOT"/>
    <s v="CLAS"/>
    <x v="5"/>
    <x v="1"/>
    <s v="RES"/>
    <x v="1"/>
    <n v="440"/>
  </r>
  <r>
    <x v="4"/>
    <n v="2191"/>
    <s v="Spring 2019"/>
    <x v="2"/>
    <s v="EOT"/>
    <s v="ARPL"/>
    <x v="4"/>
    <x v="1"/>
    <s v="RES"/>
    <x v="1"/>
    <n v="3544"/>
  </r>
  <r>
    <x v="4"/>
    <n v="2194"/>
    <s v="Summer 2019"/>
    <x v="5"/>
    <s v="EOT"/>
    <s v="NODG"/>
    <x v="8"/>
    <x v="1"/>
    <s v="NRES"/>
    <x v="0"/>
    <n v="77"/>
  </r>
  <r>
    <x v="4"/>
    <n v="2241"/>
    <s v="Spring 2024"/>
    <x v="0"/>
    <s v="EOT"/>
    <s v="NODG"/>
    <x v="8"/>
    <x v="0"/>
    <s v="RES"/>
    <x v="1"/>
    <n v="710"/>
  </r>
  <r>
    <x v="4"/>
    <n v="2177"/>
    <s v="Fall 2017"/>
    <x v="3"/>
    <s v="EOT"/>
    <s v="EDUC"/>
    <x v="3"/>
    <x v="1"/>
    <s v="RES"/>
    <x v="1"/>
    <n v="6382"/>
  </r>
  <r>
    <x v="4"/>
    <n v="2207"/>
    <s v="Fall 2020"/>
    <x v="8"/>
    <s v="EOT"/>
    <s v="CLAS"/>
    <x v="5"/>
    <x v="1"/>
    <s v="NRES"/>
    <x v="0"/>
    <n v="494"/>
  </r>
  <r>
    <x v="4"/>
    <n v="2207"/>
    <s v="Fall 2020"/>
    <x v="8"/>
    <s v="EOT"/>
    <s v="ARTM"/>
    <x v="2"/>
    <x v="1"/>
    <s v="RES"/>
    <x v="1"/>
    <n v="123"/>
  </r>
  <r>
    <x v="4"/>
    <n v="2224"/>
    <s v="Summer 2022"/>
    <x v="6"/>
    <s v="EOT"/>
    <s v="BUSN"/>
    <x v="0"/>
    <x v="1"/>
    <s v="NRES"/>
    <x v="0"/>
    <n v="710"/>
  </r>
  <r>
    <x v="4"/>
    <n v="2214"/>
    <s v="Summer 2021"/>
    <x v="9"/>
    <s v="EOT"/>
    <s v="ARTM"/>
    <x v="2"/>
    <x v="0"/>
    <s v="RES"/>
    <x v="1"/>
    <n v="1064"/>
  </r>
  <r>
    <x v="4"/>
    <n v="2184"/>
    <s v="Summer 2018"/>
    <x v="2"/>
    <s v="EOT"/>
    <s v="ARPL"/>
    <x v="4"/>
    <x v="0"/>
    <s v="RES"/>
    <x v="1"/>
    <n v="448"/>
  </r>
  <r>
    <x v="4"/>
    <n v="2231"/>
    <s v="Spring 2023"/>
    <x v="6"/>
    <s v="EOT"/>
    <s v="ENGR"/>
    <x v="6"/>
    <x v="1"/>
    <s v="RES"/>
    <x v="1"/>
    <n v="1113"/>
  </r>
  <r>
    <x v="4"/>
    <n v="2197"/>
    <s v="Fall 2019"/>
    <x v="5"/>
    <s v="EOT"/>
    <s v="PUBH"/>
    <x v="12"/>
    <x v="1"/>
    <s v="NRES"/>
    <x v="0"/>
    <n v="25"/>
  </r>
  <r>
    <x v="4"/>
    <n v="2244"/>
    <s v="Summer 2024"/>
    <x v="7"/>
    <s v="EOT"/>
    <s v="BUSN"/>
    <x v="0"/>
    <x v="1"/>
    <s v="RES"/>
    <x v="1"/>
    <n v="1975"/>
  </r>
  <r>
    <x v="4"/>
    <n v="2204"/>
    <s v="Summer 2020"/>
    <x v="8"/>
    <s v="EOT"/>
    <s v="CLAS"/>
    <x v="5"/>
    <x v="0"/>
    <s v="NRES"/>
    <x v="0"/>
    <n v="1858"/>
  </r>
  <r>
    <x v="4"/>
    <n v="2241"/>
    <s v="Spring 2024"/>
    <x v="0"/>
    <s v="EOT"/>
    <s v="BUSN"/>
    <x v="0"/>
    <x v="0"/>
    <s v="RES"/>
    <x v="1"/>
    <n v="20009"/>
  </r>
  <r>
    <x v="4"/>
    <n v="2157"/>
    <s v="Fall 2015"/>
    <x v="4"/>
    <s v="EOT"/>
    <s v="NODG"/>
    <x v="8"/>
    <x v="0"/>
    <s v="NRES"/>
    <x v="0"/>
    <n v="40"/>
  </r>
  <r>
    <x v="4"/>
    <n v="2157"/>
    <s v="Fall 2015"/>
    <x v="4"/>
    <s v="EOT"/>
    <s v="ENGR"/>
    <x v="6"/>
    <x v="0"/>
    <s v="NRES"/>
    <x v="0"/>
    <n v="1241"/>
  </r>
  <r>
    <x v="4"/>
    <n v="2201"/>
    <s v="Spring 2020"/>
    <x v="5"/>
    <s v="EOT"/>
    <s v="CLAS"/>
    <x v="5"/>
    <x v="0"/>
    <s v="NRES"/>
    <x v="0"/>
    <n v="8443"/>
  </r>
  <r>
    <x v="4"/>
    <n v="2171"/>
    <s v="Spring 2017"/>
    <x v="1"/>
    <s v="EOT"/>
    <s v="BUSN"/>
    <x v="0"/>
    <x v="0"/>
    <s v="RES"/>
    <x v="1"/>
    <n v="16603"/>
  </r>
  <r>
    <x v="4"/>
    <n v="2194"/>
    <s v="Summer 2019"/>
    <x v="5"/>
    <s v="EOT"/>
    <s v="EDUC"/>
    <x v="3"/>
    <x v="0"/>
    <s v="NRES"/>
    <x v="0"/>
    <n v="78"/>
  </r>
  <r>
    <x v="4"/>
    <n v="2237"/>
    <s v="Fall 2023"/>
    <x v="0"/>
    <s v="EOT"/>
    <s v="ARPL"/>
    <x v="4"/>
    <x v="1"/>
    <s v="NRES"/>
    <x v="0"/>
    <n v="548"/>
  </r>
  <r>
    <x v="4"/>
    <n v="2244"/>
    <s v="Summer 2024"/>
    <x v="7"/>
    <s v="EOT"/>
    <s v="NURS"/>
    <x v="13"/>
    <x v="1"/>
    <s v="RES"/>
    <x v="1"/>
    <n v="6"/>
  </r>
  <r>
    <x v="4"/>
    <n v="2237"/>
    <s v="Fall 2023"/>
    <x v="0"/>
    <s v="EOT"/>
    <s v="ENGR"/>
    <x v="6"/>
    <x v="1"/>
    <s v="NRES"/>
    <x v="0"/>
    <n v="1657"/>
  </r>
  <r>
    <x v="4"/>
    <n v="2247"/>
    <s v="Fall 2024"/>
    <x v="7"/>
    <s v="EOT"/>
    <s v="CLAS"/>
    <x v="5"/>
    <x v="0"/>
    <s v="NRES"/>
    <x v="0"/>
    <n v="6519"/>
  </r>
  <r>
    <x v="4"/>
    <n v="2164"/>
    <s v="Summer 2016"/>
    <x v="1"/>
    <s v="EOT"/>
    <s v="PAFF"/>
    <x v="1"/>
    <x v="0"/>
    <s v="NRES"/>
    <x v="0"/>
    <n v="64"/>
  </r>
  <r>
    <x v="4"/>
    <n v="2191"/>
    <s v="Spring 2019"/>
    <x v="2"/>
    <s v="EOT"/>
    <s v="ENGR"/>
    <x v="6"/>
    <x v="1"/>
    <s v="NRES"/>
    <x v="0"/>
    <n v="1039"/>
  </r>
  <r>
    <x v="4"/>
    <n v="2231"/>
    <s v="Spring 2023"/>
    <x v="6"/>
    <s v="EOT"/>
    <s v="ARTM"/>
    <x v="2"/>
    <x v="0"/>
    <s v="RES"/>
    <x v="1"/>
    <n v="10807"/>
  </r>
  <r>
    <x v="4"/>
    <n v="2231"/>
    <s v="Spring 2023"/>
    <x v="6"/>
    <s v="EOT"/>
    <s v="BUSN"/>
    <x v="0"/>
    <x v="0"/>
    <s v="NRES"/>
    <x v="0"/>
    <n v="2908"/>
  </r>
  <r>
    <x v="4"/>
    <n v="2224"/>
    <s v="Summer 2022"/>
    <x v="6"/>
    <s v="EOT"/>
    <s v="MEDS"/>
    <x v="9"/>
    <x v="1"/>
    <s v="RES"/>
    <x v="1"/>
    <n v="1"/>
  </r>
  <r>
    <x v="4"/>
    <n v="2241"/>
    <s v="Spring 2024"/>
    <x v="0"/>
    <s v="EOT"/>
    <s v="NURS"/>
    <x v="13"/>
    <x v="1"/>
    <s v="RES"/>
    <x v="1"/>
    <n v="3"/>
  </r>
  <r>
    <x v="4"/>
    <n v="2241"/>
    <s v="Spring 2024"/>
    <x v="0"/>
    <s v="EOT"/>
    <s v="ENGR"/>
    <x v="6"/>
    <x v="1"/>
    <s v="NRES"/>
    <x v="0"/>
    <n v="1356"/>
  </r>
  <r>
    <x v="4"/>
    <n v="2171"/>
    <s v="Spring 2017"/>
    <x v="1"/>
    <s v="EOT"/>
    <s v="CLAS"/>
    <x v="5"/>
    <x v="1"/>
    <s v="NRES"/>
    <x v="0"/>
    <n v="503.5"/>
  </r>
  <r>
    <x v="4"/>
    <n v="2171"/>
    <s v="Spring 2017"/>
    <x v="1"/>
    <s v="EOT"/>
    <s v="NODG"/>
    <x v="8"/>
    <x v="0"/>
    <s v="NRES"/>
    <x v="0"/>
    <n v="37"/>
  </r>
  <r>
    <x v="4"/>
    <n v="2234"/>
    <s v="Summer 2023"/>
    <x v="0"/>
    <s v="EOT"/>
    <s v="PAFF"/>
    <x v="1"/>
    <x v="0"/>
    <s v="RES"/>
    <x v="1"/>
    <n v="854"/>
  </r>
  <r>
    <x v="4"/>
    <n v="2154"/>
    <s v="Summer 2015"/>
    <x v="4"/>
    <s v="EOT"/>
    <s v="PAFF"/>
    <x v="1"/>
    <x v="0"/>
    <s v="RES"/>
    <x v="1"/>
    <n v="518"/>
  </r>
  <r>
    <x v="4"/>
    <n v="2247"/>
    <s v="Fall 2024"/>
    <x v="7"/>
    <s v="EOT"/>
    <s v="BUSN"/>
    <x v="0"/>
    <x v="1"/>
    <s v="RES"/>
    <x v="1"/>
    <n v="6350"/>
  </r>
  <r>
    <x v="4"/>
    <n v="2207"/>
    <s v="Fall 2020"/>
    <x v="8"/>
    <s v="EOT"/>
    <s v="MEDS"/>
    <x v="9"/>
    <x v="1"/>
    <s v="RES"/>
    <x v="1"/>
    <n v="6"/>
  </r>
  <r>
    <x v="4"/>
    <n v="2211"/>
    <s v="Spring 2021"/>
    <x v="8"/>
    <s v="EOT"/>
    <s v="NODG"/>
    <x v="8"/>
    <x v="1"/>
    <s v="NRES"/>
    <x v="0"/>
    <n v="153.5"/>
  </r>
  <r>
    <x v="4"/>
    <n v="2154"/>
    <s v="Summer 2015"/>
    <x v="4"/>
    <s v="EOT"/>
    <s v="CLAS"/>
    <x v="5"/>
    <x v="0"/>
    <s v="NRES"/>
    <x v="0"/>
    <n v="1498"/>
  </r>
  <r>
    <x v="4"/>
    <n v="2154"/>
    <s v="Summer 2015"/>
    <x v="4"/>
    <s v="EOT"/>
    <s v="ARTM"/>
    <x v="2"/>
    <x v="0"/>
    <s v="NRES"/>
    <x v="0"/>
    <n v="98"/>
  </r>
  <r>
    <x v="4"/>
    <n v="2161"/>
    <s v="Spring 2016"/>
    <x v="4"/>
    <s v="EOT"/>
    <s v="NODG"/>
    <x v="8"/>
    <x v="0"/>
    <s v="NRES"/>
    <x v="0"/>
    <n v="67"/>
  </r>
  <r>
    <x v="4"/>
    <n v="2177"/>
    <s v="Fall 2017"/>
    <x v="3"/>
    <s v="EOT"/>
    <s v="CLAS"/>
    <x v="5"/>
    <x v="1"/>
    <s v="NRES"/>
    <x v="0"/>
    <n v="707"/>
  </r>
  <r>
    <x v="4"/>
    <n v="2227"/>
    <s v="Fall 2022"/>
    <x v="6"/>
    <s v="EOT"/>
    <s v="EDUC"/>
    <x v="3"/>
    <x v="0"/>
    <s v="RES"/>
    <x v="1"/>
    <n v="3023"/>
  </r>
  <r>
    <x v="4"/>
    <n v="2177"/>
    <s v="Fall 2017"/>
    <x v="3"/>
    <s v="EOT"/>
    <s v="ENGR"/>
    <x v="6"/>
    <x v="1"/>
    <s v="NRES"/>
    <x v="0"/>
    <n v="1214"/>
  </r>
  <r>
    <x v="4"/>
    <n v="2217"/>
    <s v="Fall 2021"/>
    <x v="9"/>
    <s v="EOT"/>
    <s v="BUSN"/>
    <x v="0"/>
    <x v="1"/>
    <s v="NRES"/>
    <x v="0"/>
    <n v="1787"/>
  </r>
  <r>
    <x v="4"/>
    <n v="2221"/>
    <s v="Spring 2022"/>
    <x v="9"/>
    <s v="EOT"/>
    <s v="PAFF"/>
    <x v="1"/>
    <x v="0"/>
    <s v="NRES"/>
    <x v="0"/>
    <n v="443"/>
  </r>
  <r>
    <x v="4"/>
    <n v="2167"/>
    <s v="Fall 2016"/>
    <x v="1"/>
    <s v="EOT"/>
    <s v="EDUC"/>
    <x v="3"/>
    <x v="1"/>
    <s v="NRES"/>
    <x v="0"/>
    <n v="545"/>
  </r>
  <r>
    <x v="4"/>
    <n v="2221"/>
    <s v="Spring 2022"/>
    <x v="9"/>
    <s v="EOT"/>
    <s v="NODG"/>
    <x v="8"/>
    <x v="1"/>
    <s v="NRES"/>
    <x v="0"/>
    <n v="173"/>
  </r>
  <r>
    <x v="4"/>
    <n v="2184"/>
    <s v="Summer 2018"/>
    <x v="2"/>
    <s v="EOT"/>
    <s v="MEDS"/>
    <x v="9"/>
    <x v="1"/>
    <s v="RES"/>
    <x v="1"/>
    <n v="10"/>
  </r>
  <r>
    <x v="4"/>
    <n v="2207"/>
    <s v="Fall 2020"/>
    <x v="8"/>
    <s v="EOT"/>
    <s v="NODG"/>
    <x v="8"/>
    <x v="0"/>
    <s v="RES"/>
    <x v="1"/>
    <n v="935"/>
  </r>
  <r>
    <x v="4"/>
    <n v="2177"/>
    <s v="Fall 2017"/>
    <x v="3"/>
    <s v="EOT"/>
    <s v="ARTM"/>
    <x v="2"/>
    <x v="1"/>
    <s v="NRES"/>
    <x v="0"/>
    <n v="85"/>
  </r>
  <r>
    <x v="4"/>
    <n v="2187"/>
    <s v="Fall 2018"/>
    <x v="2"/>
    <s v="EOT"/>
    <s v="ENGR"/>
    <x v="6"/>
    <x v="1"/>
    <s v="NRES"/>
    <x v="0"/>
    <n v="1203"/>
  </r>
  <r>
    <x v="4"/>
    <n v="2234"/>
    <s v="Summer 2023"/>
    <x v="0"/>
    <s v="EOT"/>
    <s v="NODG"/>
    <x v="8"/>
    <x v="0"/>
    <s v="RES"/>
    <x v="1"/>
    <n v="376"/>
  </r>
  <r>
    <x v="4"/>
    <n v="2164"/>
    <s v="Summer 2016"/>
    <x v="1"/>
    <s v="EOT"/>
    <s v="NODG"/>
    <x v="8"/>
    <x v="0"/>
    <s v="NRES"/>
    <x v="0"/>
    <n v="270"/>
  </r>
  <r>
    <x v="4"/>
    <n v="2197"/>
    <s v="Fall 2019"/>
    <x v="5"/>
    <s v="EOT"/>
    <s v="ARPL"/>
    <x v="4"/>
    <x v="1"/>
    <s v="RES"/>
    <x v="1"/>
    <n v="4311"/>
  </r>
  <r>
    <x v="4"/>
    <n v="2181"/>
    <s v="Spring 2018"/>
    <x v="3"/>
    <s v="EOT"/>
    <s v="ENGR"/>
    <x v="6"/>
    <x v="1"/>
    <s v="RES"/>
    <x v="1"/>
    <n v="1210.5"/>
  </r>
  <r>
    <x v="4"/>
    <n v="2197"/>
    <s v="Fall 2019"/>
    <x v="5"/>
    <s v="EOT"/>
    <s v="ENGR"/>
    <x v="6"/>
    <x v="1"/>
    <s v="NRES"/>
    <x v="0"/>
    <n v="1030.5"/>
  </r>
  <r>
    <x v="4"/>
    <n v="2251"/>
    <s v="Spring 2025"/>
    <x v="7"/>
    <s v="CENSUS"/>
    <s v="NODG"/>
    <x v="8"/>
    <x v="0"/>
    <s v="NRES"/>
    <x v="0"/>
    <n v="79"/>
  </r>
  <r>
    <x v="4"/>
    <n v="2251"/>
    <s v="Spring 2025"/>
    <x v="7"/>
    <s v="CENSUS"/>
    <s v="ARPL"/>
    <x v="4"/>
    <x v="0"/>
    <s v="NRES"/>
    <x v="0"/>
    <n v="693"/>
  </r>
  <r>
    <x v="4"/>
    <n v="2247"/>
    <s v="Fall 2024"/>
    <x v="7"/>
    <s v="EOT"/>
    <s v="BUSN"/>
    <x v="0"/>
    <x v="0"/>
    <s v="RES"/>
    <x v="1"/>
    <n v="21921"/>
  </r>
  <r>
    <x v="4"/>
    <n v="2204"/>
    <s v="Summer 2020"/>
    <x v="8"/>
    <s v="EOT"/>
    <s v="ENGR"/>
    <x v="6"/>
    <x v="0"/>
    <s v="RES"/>
    <x v="1"/>
    <n v="2111"/>
  </r>
  <r>
    <x v="4"/>
    <n v="2224"/>
    <s v="Summer 2022"/>
    <x v="6"/>
    <s v="EOT"/>
    <s v="BUSN"/>
    <x v="0"/>
    <x v="0"/>
    <s v="NRES"/>
    <x v="0"/>
    <n v="661"/>
  </r>
  <r>
    <x v="4"/>
    <n v="2154"/>
    <s v="Summer 2015"/>
    <x v="4"/>
    <s v="EOT"/>
    <s v="ARTM"/>
    <x v="2"/>
    <x v="0"/>
    <s v="RES"/>
    <x v="1"/>
    <n v="736"/>
  </r>
  <r>
    <x v="4"/>
    <n v="2154"/>
    <s v="Summer 2015"/>
    <x v="4"/>
    <s v="EOT"/>
    <s v="NODG"/>
    <x v="8"/>
    <x v="1"/>
    <s v="NRES"/>
    <x v="0"/>
    <n v="95"/>
  </r>
  <r>
    <x v="4"/>
    <n v="2207"/>
    <s v="Fall 2020"/>
    <x v="8"/>
    <s v="EOT"/>
    <s v="BUSN"/>
    <x v="0"/>
    <x v="0"/>
    <s v="NRES"/>
    <x v="0"/>
    <n v="2634"/>
  </r>
  <r>
    <x v="4"/>
    <n v="2214"/>
    <s v="Summer 2021"/>
    <x v="9"/>
    <s v="EOT"/>
    <s v="CLAS"/>
    <x v="5"/>
    <x v="0"/>
    <s v="RES"/>
    <x v="1"/>
    <n v="9797"/>
  </r>
  <r>
    <x v="4"/>
    <n v="2197"/>
    <s v="Fall 2019"/>
    <x v="5"/>
    <s v="EOT"/>
    <s v="CLAS"/>
    <x v="5"/>
    <x v="1"/>
    <s v="NRES"/>
    <x v="0"/>
    <n v="593"/>
  </r>
  <r>
    <x v="4"/>
    <n v="2194"/>
    <s v="Summer 2019"/>
    <x v="5"/>
    <s v="EOT"/>
    <s v="ARPL"/>
    <x v="4"/>
    <x v="0"/>
    <s v="NRES"/>
    <x v="0"/>
    <n v="74"/>
  </r>
  <r>
    <x v="4"/>
    <n v="2194"/>
    <s v="Summer 2019"/>
    <x v="5"/>
    <s v="EOT"/>
    <s v="PUBH"/>
    <x v="12"/>
    <x v="1"/>
    <s v="NRES"/>
    <x v="0"/>
    <n v="2"/>
  </r>
  <r>
    <x v="4"/>
    <n v="2174"/>
    <s v="Summer 2017"/>
    <x v="3"/>
    <s v="EOT"/>
    <s v="ARTM"/>
    <x v="2"/>
    <x v="0"/>
    <s v="RES"/>
    <x v="1"/>
    <n v="810"/>
  </r>
  <r>
    <x v="4"/>
    <n v="2167"/>
    <s v="Fall 2016"/>
    <x v="1"/>
    <s v="EOT"/>
    <s v="PUBH"/>
    <x v="12"/>
    <x v="1"/>
    <s v="RES"/>
    <x v="1"/>
    <n v="72"/>
  </r>
  <r>
    <x v="4"/>
    <n v="2211"/>
    <s v="Spring 2021"/>
    <x v="8"/>
    <s v="EOT"/>
    <s v="CONC"/>
    <x v="14"/>
    <x v="0"/>
    <s v="RES"/>
    <x v="1"/>
    <n v="9"/>
  </r>
  <r>
    <x v="4"/>
    <n v="2207"/>
    <s v="Fall 2020"/>
    <x v="8"/>
    <s v="EOT"/>
    <s v="ARPL"/>
    <x v="4"/>
    <x v="0"/>
    <s v="RES"/>
    <x v="1"/>
    <n v="4147"/>
  </r>
  <r>
    <x v="4"/>
    <n v="2234"/>
    <s v="Summer 2023"/>
    <x v="0"/>
    <s v="EOT"/>
    <s v="ENGR"/>
    <x v="6"/>
    <x v="1"/>
    <s v="NRES"/>
    <x v="0"/>
    <n v="142"/>
  </r>
  <r>
    <x v="4"/>
    <n v="2231"/>
    <s v="Spring 2023"/>
    <x v="6"/>
    <s v="EOT"/>
    <s v="ARPL"/>
    <x v="4"/>
    <x v="0"/>
    <s v="NRES"/>
    <x v="0"/>
    <n v="783"/>
  </r>
  <r>
    <x v="4"/>
    <n v="2241"/>
    <s v="Spring 2024"/>
    <x v="0"/>
    <s v="EOT"/>
    <s v="ARTM"/>
    <x v="2"/>
    <x v="0"/>
    <s v="NRES"/>
    <x v="0"/>
    <n v="3006"/>
  </r>
  <r>
    <x v="4"/>
    <n v="2181"/>
    <s v="Spring 2018"/>
    <x v="3"/>
    <s v="EOT"/>
    <s v="NOCR"/>
    <x v="10"/>
    <x v="2"/>
    <s v="NRES"/>
    <x v="0"/>
    <n v="9"/>
  </r>
  <r>
    <x v="4"/>
    <n v="2247"/>
    <s v="Fall 2024"/>
    <x v="7"/>
    <s v="EOT"/>
    <s v="PAFF"/>
    <x v="1"/>
    <x v="1"/>
    <s v="RES"/>
    <x v="1"/>
    <n v="1651"/>
  </r>
  <r>
    <x v="4"/>
    <n v="2167"/>
    <s v="Fall 2016"/>
    <x v="1"/>
    <s v="EOT"/>
    <s v="PAFF"/>
    <x v="1"/>
    <x v="1"/>
    <s v="RES"/>
    <x v="1"/>
    <n v="1606"/>
  </r>
  <r>
    <x v="4"/>
    <n v="2187"/>
    <s v="Fall 2018"/>
    <x v="2"/>
    <s v="EOT"/>
    <s v="NODG"/>
    <x v="8"/>
    <x v="1"/>
    <s v="RES"/>
    <x v="1"/>
    <n v="1565"/>
  </r>
  <r>
    <x v="4"/>
    <n v="2217"/>
    <s v="Fall 2021"/>
    <x v="9"/>
    <s v="EOT"/>
    <s v="EDUC"/>
    <x v="3"/>
    <x v="1"/>
    <s v="NRES"/>
    <x v="0"/>
    <n v="743"/>
  </r>
  <r>
    <x v="4"/>
    <n v="2171"/>
    <s v="Spring 2017"/>
    <x v="1"/>
    <s v="EOT"/>
    <s v="ARPL"/>
    <x v="4"/>
    <x v="1"/>
    <s v="NRES"/>
    <x v="0"/>
    <n v="625"/>
  </r>
  <r>
    <x v="4"/>
    <n v="2214"/>
    <s v="Summer 2021"/>
    <x v="9"/>
    <s v="EOT"/>
    <s v="EDUC"/>
    <x v="3"/>
    <x v="1"/>
    <s v="RES"/>
    <x v="1"/>
    <n v="3952"/>
  </r>
  <r>
    <x v="4"/>
    <n v="2164"/>
    <s v="Summer 2016"/>
    <x v="1"/>
    <s v="EOT"/>
    <s v="EDUC"/>
    <x v="3"/>
    <x v="0"/>
    <s v="NRES"/>
    <x v="0"/>
    <n v="24"/>
  </r>
  <r>
    <x v="4"/>
    <n v="2184"/>
    <s v="Summer 2018"/>
    <x v="2"/>
    <s v="EOT"/>
    <s v="BUSN"/>
    <x v="0"/>
    <x v="1"/>
    <s v="RES"/>
    <x v="1"/>
    <n v="1678"/>
  </r>
  <r>
    <x v="4"/>
    <n v="2207"/>
    <s v="Fall 2020"/>
    <x v="8"/>
    <s v="EOT"/>
    <s v="NODG"/>
    <x v="8"/>
    <x v="1"/>
    <s v="RES"/>
    <x v="1"/>
    <n v="1342"/>
  </r>
  <r>
    <x v="4"/>
    <n v="2211"/>
    <s v="Spring 2021"/>
    <x v="8"/>
    <s v="EOT"/>
    <s v="ENGR"/>
    <x v="6"/>
    <x v="0"/>
    <s v="RES"/>
    <x v="1"/>
    <n v="13565"/>
  </r>
  <r>
    <x v="4"/>
    <n v="2224"/>
    <s v="Summer 2022"/>
    <x v="6"/>
    <s v="EOT"/>
    <s v="NODG"/>
    <x v="8"/>
    <x v="0"/>
    <s v="RES"/>
    <x v="1"/>
    <n v="349"/>
  </r>
  <r>
    <x v="4"/>
    <n v="2244"/>
    <s v="Summer 2024"/>
    <x v="7"/>
    <s v="EOT"/>
    <s v="ENGR"/>
    <x v="6"/>
    <x v="1"/>
    <s v="NRES"/>
    <x v="0"/>
    <n v="76"/>
  </r>
  <r>
    <x v="4"/>
    <n v="2171"/>
    <s v="Spring 2017"/>
    <x v="1"/>
    <s v="EOT"/>
    <s v="ARPL"/>
    <x v="4"/>
    <x v="0"/>
    <s v="RES"/>
    <x v="1"/>
    <n v="3370"/>
  </r>
  <r>
    <x v="4"/>
    <n v="2154"/>
    <s v="Summer 2015"/>
    <x v="4"/>
    <s v="EOT"/>
    <s v="PAFF"/>
    <x v="1"/>
    <x v="1"/>
    <s v="RES"/>
    <x v="1"/>
    <n v="552"/>
  </r>
  <r>
    <x v="4"/>
    <n v="2251"/>
    <s v="Spring 2025"/>
    <x v="7"/>
    <s v="CENSUS"/>
    <s v="EDUC"/>
    <x v="3"/>
    <x v="0"/>
    <s v="NRES"/>
    <x v="0"/>
    <n v="274"/>
  </r>
  <r>
    <x v="4"/>
    <n v="2184"/>
    <s v="Summer 2018"/>
    <x v="2"/>
    <s v="EOT"/>
    <s v="NODG"/>
    <x v="8"/>
    <x v="1"/>
    <s v="NRES"/>
    <x v="0"/>
    <n v="63"/>
  </r>
  <r>
    <x v="4"/>
    <n v="2194"/>
    <s v="Summer 2019"/>
    <x v="5"/>
    <s v="EOT"/>
    <s v="PAFF"/>
    <x v="1"/>
    <x v="1"/>
    <s v="RES"/>
    <x v="1"/>
    <n v="632"/>
  </r>
  <r>
    <x v="4"/>
    <n v="2201"/>
    <s v="Spring 2020"/>
    <x v="5"/>
    <s v="EOT"/>
    <s v="BUSN"/>
    <x v="0"/>
    <x v="0"/>
    <s v="RES"/>
    <x v="1"/>
    <n v="19187"/>
  </r>
  <r>
    <x v="4"/>
    <n v="2251"/>
    <s v="Spring 2025"/>
    <x v="7"/>
    <s v="CENSUS"/>
    <s v="ENGR"/>
    <x v="6"/>
    <x v="0"/>
    <s v="RES"/>
    <x v="1"/>
    <n v="13938"/>
  </r>
  <r>
    <x v="4"/>
    <n v="2221"/>
    <s v="Spring 2022"/>
    <x v="9"/>
    <s v="EOT"/>
    <s v="PAFF"/>
    <x v="1"/>
    <x v="1"/>
    <s v="RES"/>
    <x v="1"/>
    <n v="1983"/>
  </r>
  <r>
    <x v="4"/>
    <n v="2154"/>
    <s v="Summer 2015"/>
    <x v="4"/>
    <s v="EOT"/>
    <s v="CLAS"/>
    <x v="5"/>
    <x v="1"/>
    <s v="NRES"/>
    <x v="0"/>
    <n v="79"/>
  </r>
  <r>
    <x v="4"/>
    <n v="2221"/>
    <s v="Spring 2022"/>
    <x v="9"/>
    <s v="EOT"/>
    <s v="CLAS"/>
    <x v="5"/>
    <x v="0"/>
    <s v="NRES"/>
    <x v="0"/>
    <n v="6134"/>
  </r>
  <r>
    <x v="4"/>
    <n v="2167"/>
    <s v="Fall 2016"/>
    <x v="1"/>
    <s v="EOT"/>
    <s v="EDUC"/>
    <x v="3"/>
    <x v="0"/>
    <s v="NRES"/>
    <x v="0"/>
    <n v="246"/>
  </r>
  <r>
    <x v="4"/>
    <n v="2231"/>
    <s v="Spring 2023"/>
    <x v="6"/>
    <s v="EOT"/>
    <s v="BUSN"/>
    <x v="0"/>
    <x v="1"/>
    <s v="NRES"/>
    <x v="0"/>
    <n v="3090"/>
  </r>
  <r>
    <x v="4"/>
    <n v="2251"/>
    <s v="Spring 2025"/>
    <x v="7"/>
    <s v="CENSUS"/>
    <s v="PAFF"/>
    <x v="1"/>
    <x v="1"/>
    <s v="RES"/>
    <x v="1"/>
    <n v="1582"/>
  </r>
  <r>
    <x v="4"/>
    <n v="2191"/>
    <s v="Spring 2019"/>
    <x v="2"/>
    <s v="EOT"/>
    <s v="EDUC"/>
    <x v="3"/>
    <x v="1"/>
    <s v="RES"/>
    <x v="1"/>
    <n v="6254"/>
  </r>
  <r>
    <x v="4"/>
    <n v="2177"/>
    <s v="Fall 2017"/>
    <x v="3"/>
    <s v="EOT"/>
    <s v="CLAS"/>
    <x v="5"/>
    <x v="0"/>
    <s v="NRES"/>
    <x v="0"/>
    <n v="10885"/>
  </r>
  <r>
    <x v="4"/>
    <n v="2227"/>
    <s v="Fall 2022"/>
    <x v="6"/>
    <s v="EOT"/>
    <s v="PAFF"/>
    <x v="1"/>
    <x v="1"/>
    <s v="RES"/>
    <x v="1"/>
    <n v="1830"/>
  </r>
  <r>
    <x v="4"/>
    <n v="2241"/>
    <s v="Spring 2024"/>
    <x v="0"/>
    <s v="EOT"/>
    <s v="ENGR"/>
    <x v="6"/>
    <x v="0"/>
    <s v="RES"/>
    <x v="1"/>
    <n v="13315"/>
  </r>
  <r>
    <x v="4"/>
    <n v="2241"/>
    <s v="Spring 2024"/>
    <x v="0"/>
    <s v="EOT"/>
    <s v="BUSN"/>
    <x v="0"/>
    <x v="1"/>
    <s v="NRES"/>
    <x v="0"/>
    <n v="2483"/>
  </r>
  <r>
    <x v="4"/>
    <n v="2161"/>
    <s v="Spring 2016"/>
    <x v="4"/>
    <s v="EOT"/>
    <s v="BUSN"/>
    <x v="0"/>
    <x v="0"/>
    <s v="NRES"/>
    <x v="0"/>
    <n v="2880"/>
  </r>
  <r>
    <x v="4"/>
    <n v="2164"/>
    <s v="Summer 2016"/>
    <x v="1"/>
    <s v="EOT"/>
    <s v="ARTM"/>
    <x v="2"/>
    <x v="1"/>
    <s v="RES"/>
    <x v="1"/>
    <n v="29"/>
  </r>
  <r>
    <x v="4"/>
    <n v="2221"/>
    <s v="Spring 2022"/>
    <x v="9"/>
    <s v="EOT"/>
    <s v="ARTM"/>
    <x v="2"/>
    <x v="0"/>
    <s v="RES"/>
    <x v="1"/>
    <n v="11070"/>
  </r>
  <r>
    <x v="4"/>
    <n v="2181"/>
    <s v="Spring 2018"/>
    <x v="3"/>
    <s v="EOT"/>
    <s v="PUBH"/>
    <x v="12"/>
    <x v="1"/>
    <s v="RES"/>
    <x v="1"/>
    <n v="85"/>
  </r>
  <r>
    <x v="4"/>
    <n v="2164"/>
    <s v="Summer 2016"/>
    <x v="1"/>
    <s v="EOT"/>
    <s v="CLAS"/>
    <x v="5"/>
    <x v="0"/>
    <s v="RES"/>
    <x v="1"/>
    <n v="9914"/>
  </r>
  <r>
    <x v="4"/>
    <n v="2234"/>
    <s v="Summer 2023"/>
    <x v="0"/>
    <s v="EOT"/>
    <s v="ARTM"/>
    <x v="2"/>
    <x v="0"/>
    <s v="NRES"/>
    <x v="0"/>
    <n v="190"/>
  </r>
  <r>
    <x v="4"/>
    <n v="2247"/>
    <s v="Fall 2024"/>
    <x v="7"/>
    <s v="EOT"/>
    <s v="ARTM"/>
    <x v="2"/>
    <x v="1"/>
    <s v="NRES"/>
    <x v="0"/>
    <n v="68"/>
  </r>
  <r>
    <x v="4"/>
    <n v="2154"/>
    <s v="Summer 2015"/>
    <x v="4"/>
    <s v="EOT"/>
    <s v="BUSN"/>
    <x v="0"/>
    <x v="1"/>
    <s v="NRES"/>
    <x v="0"/>
    <n v="267"/>
  </r>
  <r>
    <x v="4"/>
    <n v="2244"/>
    <s v="Summer 2024"/>
    <x v="7"/>
    <s v="EOT"/>
    <s v="EDUC"/>
    <x v="3"/>
    <x v="1"/>
    <s v="NRES"/>
    <x v="0"/>
    <n v="481"/>
  </r>
  <r>
    <x v="4"/>
    <n v="2231"/>
    <s v="Spring 2023"/>
    <x v="6"/>
    <s v="EOT"/>
    <s v="ARPL"/>
    <x v="4"/>
    <x v="1"/>
    <s v="NRES"/>
    <x v="0"/>
    <n v="555"/>
  </r>
  <r>
    <x v="4"/>
    <n v="2174"/>
    <s v="Summer 2017"/>
    <x v="3"/>
    <s v="EOT"/>
    <s v="ARPL"/>
    <x v="4"/>
    <x v="0"/>
    <s v="NRES"/>
    <x v="0"/>
    <n v="140"/>
  </r>
  <r>
    <x v="4"/>
    <n v="2204"/>
    <s v="Summer 2020"/>
    <x v="8"/>
    <s v="EOT"/>
    <s v="PAFF"/>
    <x v="1"/>
    <x v="0"/>
    <s v="NRES"/>
    <x v="0"/>
    <n v="183"/>
  </r>
  <r>
    <x v="4"/>
    <n v="2221"/>
    <s v="Spring 2022"/>
    <x v="9"/>
    <s v="EOT"/>
    <s v="PAFF"/>
    <x v="1"/>
    <x v="1"/>
    <s v="NRES"/>
    <x v="0"/>
    <n v="562"/>
  </r>
  <r>
    <x v="4"/>
    <n v="2244"/>
    <s v="Summer 2024"/>
    <x v="7"/>
    <s v="EOT"/>
    <s v="EDUC"/>
    <x v="3"/>
    <x v="0"/>
    <s v="RES"/>
    <x v="1"/>
    <n v="575"/>
  </r>
  <r>
    <x v="4"/>
    <n v="2194"/>
    <s v="Summer 2019"/>
    <x v="5"/>
    <s v="EOT"/>
    <s v="ARPL"/>
    <x v="4"/>
    <x v="1"/>
    <s v="NRES"/>
    <x v="0"/>
    <n v="47"/>
  </r>
  <r>
    <x v="4"/>
    <n v="2207"/>
    <s v="Fall 2020"/>
    <x v="8"/>
    <s v="EOT"/>
    <s v="CLAS"/>
    <x v="5"/>
    <x v="0"/>
    <s v="RES"/>
    <x v="1"/>
    <n v="55011"/>
  </r>
  <r>
    <x v="4"/>
    <n v="2177"/>
    <s v="Fall 2017"/>
    <x v="3"/>
    <s v="EOT"/>
    <s v="ARPL"/>
    <x v="4"/>
    <x v="0"/>
    <s v="NRES"/>
    <x v="0"/>
    <n v="862"/>
  </r>
  <r>
    <x v="4"/>
    <n v="2231"/>
    <s v="Spring 2023"/>
    <x v="6"/>
    <s v="EOT"/>
    <s v="CLAS"/>
    <x v="5"/>
    <x v="0"/>
    <s v="NRES"/>
    <x v="0"/>
    <n v="6283"/>
  </r>
  <r>
    <x v="4"/>
    <n v="2224"/>
    <s v="Summer 2022"/>
    <x v="6"/>
    <s v="EOT"/>
    <s v="ARTM"/>
    <x v="2"/>
    <x v="0"/>
    <s v="RES"/>
    <x v="1"/>
    <n v="1119"/>
  </r>
  <r>
    <x v="4"/>
    <n v="2241"/>
    <s v="Spring 2024"/>
    <x v="0"/>
    <s v="EOT"/>
    <s v="ARPL"/>
    <x v="4"/>
    <x v="1"/>
    <s v="NRES"/>
    <x v="0"/>
    <n v="438"/>
  </r>
  <r>
    <x v="4"/>
    <n v="2227"/>
    <s v="Fall 2022"/>
    <x v="6"/>
    <s v="EOT"/>
    <s v="NODG"/>
    <x v="8"/>
    <x v="1"/>
    <s v="RES"/>
    <x v="1"/>
    <n v="1061"/>
  </r>
  <r>
    <x v="4"/>
    <n v="2231"/>
    <s v="Spring 2023"/>
    <x v="6"/>
    <s v="EOT"/>
    <s v="PAFF"/>
    <x v="1"/>
    <x v="0"/>
    <s v="RES"/>
    <x v="1"/>
    <n v="3971"/>
  </r>
  <r>
    <x v="4"/>
    <n v="2167"/>
    <s v="Fall 2016"/>
    <x v="1"/>
    <s v="EOT"/>
    <s v="CLAS"/>
    <x v="5"/>
    <x v="0"/>
    <s v="NRES"/>
    <x v="0"/>
    <n v="10454"/>
  </r>
  <r>
    <x v="4"/>
    <n v="2187"/>
    <s v="Fall 2018"/>
    <x v="2"/>
    <s v="EOT"/>
    <s v="ENGR"/>
    <x v="6"/>
    <x v="0"/>
    <s v="NRES"/>
    <x v="0"/>
    <n v="1171"/>
  </r>
  <r>
    <x v="4"/>
    <n v="2187"/>
    <s v="Fall 2018"/>
    <x v="2"/>
    <s v="EOT"/>
    <s v="BUSN"/>
    <x v="0"/>
    <x v="0"/>
    <s v="RES"/>
    <x v="1"/>
    <n v="16871"/>
  </r>
  <r>
    <x v="4"/>
    <n v="2204"/>
    <s v="Summer 2020"/>
    <x v="8"/>
    <s v="EOT"/>
    <s v="NODG"/>
    <x v="8"/>
    <x v="0"/>
    <s v="NRES"/>
    <x v="0"/>
    <n v="109"/>
  </r>
  <r>
    <x v="4"/>
    <n v="2227"/>
    <s v="Fall 2022"/>
    <x v="6"/>
    <s v="EOT"/>
    <s v="CLAS"/>
    <x v="5"/>
    <x v="0"/>
    <s v="RES"/>
    <x v="1"/>
    <n v="46565"/>
  </r>
  <r>
    <x v="4"/>
    <n v="2237"/>
    <s v="Fall 2023"/>
    <x v="0"/>
    <s v="EOT"/>
    <s v="ARPL"/>
    <x v="4"/>
    <x v="0"/>
    <s v="RES"/>
    <x v="1"/>
    <n v="5042"/>
  </r>
  <r>
    <x v="4"/>
    <n v="2251"/>
    <s v="Spring 2025"/>
    <x v="7"/>
    <s v="CENSUS"/>
    <s v="PAFF"/>
    <x v="1"/>
    <x v="1"/>
    <s v="NRES"/>
    <x v="0"/>
    <n v="274"/>
  </r>
  <r>
    <x v="4"/>
    <n v="2217"/>
    <s v="Fall 2021"/>
    <x v="9"/>
    <s v="EOT"/>
    <s v="ENGR"/>
    <x v="6"/>
    <x v="1"/>
    <s v="NRES"/>
    <x v="0"/>
    <n v="1443"/>
  </r>
  <r>
    <x v="4"/>
    <n v="2181"/>
    <s v="Spring 2018"/>
    <x v="3"/>
    <s v="EOT"/>
    <s v="MEDS"/>
    <x v="9"/>
    <x v="1"/>
    <s v="RES"/>
    <x v="1"/>
    <n v="13"/>
  </r>
  <r>
    <x v="4"/>
    <n v="2221"/>
    <s v="Spring 2022"/>
    <x v="9"/>
    <s v="EOT"/>
    <s v="ARPL"/>
    <x v="4"/>
    <x v="0"/>
    <s v="NRES"/>
    <x v="0"/>
    <n v="756"/>
  </r>
  <r>
    <x v="4"/>
    <n v="2184"/>
    <s v="Summer 2018"/>
    <x v="2"/>
    <s v="EOT"/>
    <s v="NODG"/>
    <x v="8"/>
    <x v="1"/>
    <s v="RES"/>
    <x v="1"/>
    <n v="675"/>
  </r>
  <r>
    <x v="4"/>
    <n v="2251"/>
    <s v="Spring 2025"/>
    <x v="7"/>
    <s v="CENSUS"/>
    <s v="PAFF"/>
    <x v="1"/>
    <x v="0"/>
    <s v="NRES"/>
    <x v="0"/>
    <n v="390"/>
  </r>
  <r>
    <x v="4"/>
    <n v="2194"/>
    <s v="Summer 2019"/>
    <x v="5"/>
    <s v="EOT"/>
    <s v="ARPL"/>
    <x v="4"/>
    <x v="0"/>
    <s v="RES"/>
    <x v="1"/>
    <n v="510"/>
  </r>
  <r>
    <x v="4"/>
    <n v="2204"/>
    <s v="Summer 2020"/>
    <x v="8"/>
    <s v="EOT"/>
    <s v="NODG"/>
    <x v="8"/>
    <x v="0"/>
    <s v="RES"/>
    <x v="1"/>
    <n v="661"/>
  </r>
  <r>
    <x v="4"/>
    <n v="2224"/>
    <s v="Summer 2022"/>
    <x v="6"/>
    <s v="EOT"/>
    <s v="PAFF"/>
    <x v="1"/>
    <x v="0"/>
    <s v="NRES"/>
    <x v="0"/>
    <n v="77"/>
  </r>
  <r>
    <x v="4"/>
    <n v="2161"/>
    <s v="Spring 2016"/>
    <x v="4"/>
    <s v="EOT"/>
    <s v="BUSN"/>
    <x v="0"/>
    <x v="0"/>
    <s v="RES"/>
    <x v="1"/>
    <n v="14581"/>
  </r>
  <r>
    <x v="4"/>
    <n v="2227"/>
    <s v="Fall 2022"/>
    <x v="6"/>
    <s v="EOT"/>
    <s v="ENGR"/>
    <x v="6"/>
    <x v="0"/>
    <s v="NRES"/>
    <x v="0"/>
    <n v="3459"/>
  </r>
  <r>
    <x v="4"/>
    <n v="2187"/>
    <s v="Fall 2018"/>
    <x v="2"/>
    <s v="EOT"/>
    <s v="ENGR"/>
    <x v="6"/>
    <x v="1"/>
    <s v="RES"/>
    <x v="1"/>
    <n v="1331"/>
  </r>
  <r>
    <x v="4"/>
    <n v="2217"/>
    <s v="Fall 2021"/>
    <x v="9"/>
    <s v="EOT"/>
    <s v="ARPL"/>
    <x v="4"/>
    <x v="0"/>
    <s v="NRES"/>
    <x v="0"/>
    <n v="955"/>
  </r>
  <r>
    <x v="4"/>
    <n v="2234"/>
    <s v="Summer 2023"/>
    <x v="0"/>
    <s v="EOT"/>
    <s v="ARTM"/>
    <x v="2"/>
    <x v="0"/>
    <s v="RES"/>
    <x v="1"/>
    <n v="1181"/>
  </r>
  <r>
    <x v="4"/>
    <n v="2197"/>
    <s v="Fall 2019"/>
    <x v="5"/>
    <s v="EOT"/>
    <s v="NODG"/>
    <x v="8"/>
    <x v="1"/>
    <s v="RES"/>
    <x v="1"/>
    <n v="1414"/>
  </r>
  <r>
    <x v="4"/>
    <n v="2247"/>
    <s v="Fall 2024"/>
    <x v="7"/>
    <s v="EOT"/>
    <s v="ARPL"/>
    <x v="4"/>
    <x v="0"/>
    <s v="NRES"/>
    <x v="0"/>
    <n v="756"/>
  </r>
  <r>
    <x v="4"/>
    <n v="2201"/>
    <s v="Spring 2020"/>
    <x v="5"/>
    <s v="EOT"/>
    <s v="ARTM"/>
    <x v="2"/>
    <x v="0"/>
    <s v="NRES"/>
    <x v="0"/>
    <n v="2710"/>
  </r>
  <r>
    <x v="4"/>
    <n v="2204"/>
    <s v="Summer 2020"/>
    <x v="8"/>
    <s v="EOT"/>
    <s v="CLAS"/>
    <x v="5"/>
    <x v="0"/>
    <s v="RES"/>
    <x v="1"/>
    <n v="12753"/>
  </r>
  <r>
    <x v="4"/>
    <n v="2231"/>
    <s v="Spring 2023"/>
    <x v="6"/>
    <s v="EOT"/>
    <s v="BUSN"/>
    <x v="0"/>
    <x v="0"/>
    <s v="RES"/>
    <x v="1"/>
    <n v="20863"/>
  </r>
  <r>
    <x v="4"/>
    <n v="2154"/>
    <s v="Summer 2015"/>
    <x v="4"/>
    <s v="EOT"/>
    <s v="EDUC"/>
    <x v="3"/>
    <x v="0"/>
    <s v="RES"/>
    <x v="1"/>
    <n v="311"/>
  </r>
  <r>
    <x v="4"/>
    <n v="2244"/>
    <s v="Summer 2024"/>
    <x v="7"/>
    <s v="EOT"/>
    <s v="ARTM"/>
    <x v="2"/>
    <x v="0"/>
    <s v="NRES"/>
    <x v="0"/>
    <n v="219"/>
  </r>
  <r>
    <x v="4"/>
    <n v="2181"/>
    <s v="Spring 2018"/>
    <x v="3"/>
    <s v="EOT"/>
    <s v="ARTM"/>
    <x v="2"/>
    <x v="1"/>
    <s v="RES"/>
    <x v="1"/>
    <n v="116"/>
  </r>
  <r>
    <x v="4"/>
    <n v="2227"/>
    <s v="Fall 2022"/>
    <x v="6"/>
    <s v="EOT"/>
    <s v="NODG"/>
    <x v="8"/>
    <x v="1"/>
    <s v="NRES"/>
    <x v="0"/>
    <n v="112"/>
  </r>
  <r>
    <x v="4"/>
    <n v="2224"/>
    <s v="Summer 2022"/>
    <x v="6"/>
    <s v="EOT"/>
    <s v="NODG"/>
    <x v="8"/>
    <x v="1"/>
    <s v="NRES"/>
    <x v="0"/>
    <n v="62"/>
  </r>
  <r>
    <x v="4"/>
    <n v="2164"/>
    <s v="Summer 2016"/>
    <x v="1"/>
    <s v="EOT"/>
    <s v="BUSN"/>
    <x v="0"/>
    <x v="0"/>
    <s v="NRES"/>
    <x v="0"/>
    <n v="891"/>
  </r>
  <r>
    <x v="4"/>
    <n v="2247"/>
    <s v="Fall 2024"/>
    <x v="7"/>
    <s v="EOT"/>
    <s v="PUBH"/>
    <x v="12"/>
    <x v="1"/>
    <s v="RES"/>
    <x v="1"/>
    <n v="29"/>
  </r>
  <r>
    <x v="4"/>
    <n v="2231"/>
    <s v="Spring 2023"/>
    <x v="6"/>
    <s v="EOT"/>
    <s v="CLAS"/>
    <x v="5"/>
    <x v="0"/>
    <s v="RES"/>
    <x v="1"/>
    <n v="41441"/>
  </r>
  <r>
    <x v="4"/>
    <n v="2221"/>
    <s v="Spring 2022"/>
    <x v="9"/>
    <s v="EOT"/>
    <s v="ENGR"/>
    <x v="6"/>
    <x v="1"/>
    <s v="NRES"/>
    <x v="0"/>
    <n v="1497"/>
  </r>
  <r>
    <x v="4"/>
    <n v="2161"/>
    <s v="Spring 2016"/>
    <x v="4"/>
    <s v="EOT"/>
    <s v="ARPL"/>
    <x v="4"/>
    <x v="0"/>
    <s v="NRES"/>
    <x v="0"/>
    <n v="742"/>
  </r>
  <r>
    <x v="4"/>
    <n v="2171"/>
    <s v="Spring 2017"/>
    <x v="1"/>
    <s v="EOT"/>
    <s v="MEDS"/>
    <x v="9"/>
    <x v="1"/>
    <s v="RES"/>
    <x v="1"/>
    <n v="21"/>
  </r>
  <r>
    <x v="4"/>
    <n v="2197"/>
    <s v="Fall 2019"/>
    <x v="5"/>
    <s v="EOT"/>
    <s v="PAFF"/>
    <x v="1"/>
    <x v="0"/>
    <s v="NRES"/>
    <x v="0"/>
    <n v="882"/>
  </r>
  <r>
    <x v="4"/>
    <n v="2197"/>
    <s v="Fall 2019"/>
    <x v="5"/>
    <s v="EOT"/>
    <s v="PUBH"/>
    <x v="12"/>
    <x v="1"/>
    <s v="RES"/>
    <x v="1"/>
    <n v="57"/>
  </r>
  <r>
    <x v="4"/>
    <n v="2164"/>
    <s v="Summer 2016"/>
    <x v="1"/>
    <s v="EOT"/>
    <s v="BUSN"/>
    <x v="0"/>
    <x v="1"/>
    <s v="RES"/>
    <x v="1"/>
    <n v="2002"/>
  </r>
  <r>
    <x v="4"/>
    <n v="2191"/>
    <s v="Spring 2019"/>
    <x v="2"/>
    <s v="EOT"/>
    <s v="EDUC"/>
    <x v="3"/>
    <x v="1"/>
    <s v="NRES"/>
    <x v="0"/>
    <n v="478"/>
  </r>
  <r>
    <x v="4"/>
    <n v="2227"/>
    <s v="Fall 2022"/>
    <x v="6"/>
    <s v="EOT"/>
    <s v="PUBH"/>
    <x v="12"/>
    <x v="1"/>
    <s v="RES"/>
    <x v="1"/>
    <n v="15"/>
  </r>
  <r>
    <x v="4"/>
    <n v="2201"/>
    <s v="Spring 2020"/>
    <x v="5"/>
    <s v="EOT"/>
    <s v="PAFF"/>
    <x v="1"/>
    <x v="1"/>
    <s v="RES"/>
    <x v="1"/>
    <n v="1758"/>
  </r>
  <r>
    <x v="4"/>
    <n v="2211"/>
    <s v="Spring 2021"/>
    <x v="8"/>
    <s v="EOT"/>
    <s v="CONC"/>
    <x v="14"/>
    <x v="1"/>
    <s v="RES"/>
    <x v="1"/>
    <n v="3"/>
  </r>
  <r>
    <x v="4"/>
    <n v="2161"/>
    <s v="Spring 2016"/>
    <x v="4"/>
    <s v="EOT"/>
    <s v="CLAS"/>
    <x v="5"/>
    <x v="0"/>
    <s v="NRES"/>
    <x v="0"/>
    <n v="9296"/>
  </r>
  <r>
    <x v="4"/>
    <n v="2214"/>
    <s v="Summer 2021"/>
    <x v="9"/>
    <s v="EOT"/>
    <s v="NODG"/>
    <x v="8"/>
    <x v="1"/>
    <s v="NRES"/>
    <x v="0"/>
    <n v="65"/>
  </r>
  <r>
    <x v="4"/>
    <n v="2181"/>
    <s v="Spring 2018"/>
    <x v="3"/>
    <s v="EOT"/>
    <s v="ARPL"/>
    <x v="4"/>
    <x v="1"/>
    <s v="RES"/>
    <x v="1"/>
    <n v="3557"/>
  </r>
  <r>
    <x v="4"/>
    <n v="2197"/>
    <s v="Fall 2019"/>
    <x v="5"/>
    <s v="EOT"/>
    <s v="ARTM"/>
    <x v="2"/>
    <x v="0"/>
    <s v="NRES"/>
    <x v="0"/>
    <n v="3080"/>
  </r>
  <r>
    <x v="4"/>
    <n v="2164"/>
    <s v="Summer 2016"/>
    <x v="1"/>
    <s v="EOT"/>
    <s v="PAFF"/>
    <x v="1"/>
    <x v="1"/>
    <s v="RES"/>
    <x v="1"/>
    <n v="560"/>
  </r>
  <r>
    <x v="4"/>
    <n v="2247"/>
    <s v="Fall 2024"/>
    <x v="7"/>
    <s v="EOT"/>
    <s v="EDUC"/>
    <x v="3"/>
    <x v="1"/>
    <s v="NRES"/>
    <x v="0"/>
    <n v="863"/>
  </r>
  <r>
    <x v="4"/>
    <n v="2184"/>
    <s v="Summer 2018"/>
    <x v="2"/>
    <s v="EOT"/>
    <s v="CLAS"/>
    <x v="5"/>
    <x v="0"/>
    <s v="RES"/>
    <x v="1"/>
    <n v="11321"/>
  </r>
  <r>
    <x v="4"/>
    <n v="2247"/>
    <s v="Fall 2024"/>
    <x v="7"/>
    <s v="EOT"/>
    <s v="ARPL"/>
    <x v="4"/>
    <x v="1"/>
    <s v="RES"/>
    <x v="1"/>
    <n v="3412"/>
  </r>
  <r>
    <x v="4"/>
    <n v="2177"/>
    <s v="Fall 2017"/>
    <x v="3"/>
    <s v="EOT"/>
    <s v="NODG"/>
    <x v="8"/>
    <x v="1"/>
    <s v="RES"/>
    <x v="1"/>
    <n v="1488"/>
  </r>
  <r>
    <x v="4"/>
    <n v="2197"/>
    <s v="Fall 2019"/>
    <x v="5"/>
    <s v="EOT"/>
    <s v="BUSN"/>
    <x v="0"/>
    <x v="1"/>
    <s v="RES"/>
    <x v="1"/>
    <n v="4609"/>
  </r>
  <r>
    <x v="4"/>
    <n v="2227"/>
    <s v="Fall 2022"/>
    <x v="6"/>
    <s v="EOT"/>
    <s v="MEDS"/>
    <x v="9"/>
    <x v="1"/>
    <s v="RES"/>
    <x v="1"/>
    <n v="16"/>
  </r>
  <r>
    <x v="4"/>
    <n v="2217"/>
    <s v="Fall 2021"/>
    <x v="9"/>
    <s v="EOT"/>
    <s v="ENGR"/>
    <x v="6"/>
    <x v="0"/>
    <s v="RES"/>
    <x v="1"/>
    <n v="14504"/>
  </r>
  <r>
    <x v="4"/>
    <n v="2171"/>
    <s v="Spring 2017"/>
    <x v="1"/>
    <s v="EOT"/>
    <s v="ENGR"/>
    <x v="6"/>
    <x v="1"/>
    <s v="RES"/>
    <x v="1"/>
    <n v="1288.5"/>
  </r>
  <r>
    <x v="4"/>
    <n v="2211"/>
    <s v="Spring 2021"/>
    <x v="8"/>
    <s v="EOT"/>
    <s v="PHAR"/>
    <x v="15"/>
    <x v="1"/>
    <s v="RES"/>
    <x v="1"/>
    <n v="14"/>
  </r>
  <r>
    <x v="4"/>
    <n v="2211"/>
    <s v="Spring 2021"/>
    <x v="8"/>
    <s v="EOT"/>
    <s v="BUSN"/>
    <x v="0"/>
    <x v="1"/>
    <s v="NRES"/>
    <x v="0"/>
    <n v="1464.5"/>
  </r>
  <r>
    <x v="4"/>
    <n v="2197"/>
    <s v="Fall 2019"/>
    <x v="5"/>
    <s v="EOT"/>
    <s v="CLAS"/>
    <x v="5"/>
    <x v="1"/>
    <s v="RES"/>
    <x v="1"/>
    <n v="2727"/>
  </r>
  <r>
    <x v="4"/>
    <n v="2214"/>
    <s v="Summer 2021"/>
    <x v="9"/>
    <s v="EOT"/>
    <s v="ARTM"/>
    <x v="2"/>
    <x v="0"/>
    <s v="NRES"/>
    <x v="0"/>
    <n v="244"/>
  </r>
  <r>
    <x v="4"/>
    <n v="2181"/>
    <s v="Spring 2018"/>
    <x v="3"/>
    <s v="EOT"/>
    <s v="ENGR"/>
    <x v="6"/>
    <x v="0"/>
    <s v="RES"/>
    <x v="1"/>
    <n v="10047"/>
  </r>
  <r>
    <x v="4"/>
    <n v="2224"/>
    <s v="Summer 2022"/>
    <x v="6"/>
    <s v="EOT"/>
    <s v="CLAS"/>
    <x v="5"/>
    <x v="0"/>
    <s v="RES"/>
    <x v="1"/>
    <n v="8959"/>
  </r>
  <r>
    <x v="4"/>
    <n v="2224"/>
    <s v="Summer 2022"/>
    <x v="6"/>
    <s v="EOT"/>
    <s v="PAFF"/>
    <x v="1"/>
    <x v="1"/>
    <s v="RES"/>
    <x v="1"/>
    <n v="653"/>
  </r>
  <r>
    <x v="4"/>
    <n v="2154"/>
    <s v="Summer 2015"/>
    <x v="4"/>
    <s v="EOT"/>
    <s v="PAFF"/>
    <x v="1"/>
    <x v="1"/>
    <s v="NRES"/>
    <x v="0"/>
    <n v="196"/>
  </r>
  <r>
    <x v="4"/>
    <n v="2167"/>
    <s v="Fall 2016"/>
    <x v="1"/>
    <s v="EOT"/>
    <s v="ARPL"/>
    <x v="4"/>
    <x v="0"/>
    <s v="NRES"/>
    <x v="0"/>
    <n v="995"/>
  </r>
  <r>
    <x v="4"/>
    <n v="2227"/>
    <s v="Fall 2022"/>
    <x v="6"/>
    <s v="EOT"/>
    <s v="ENGR"/>
    <x v="6"/>
    <x v="1"/>
    <s v="RES"/>
    <x v="1"/>
    <n v="1296"/>
  </r>
  <r>
    <x v="4"/>
    <n v="2207"/>
    <s v="Fall 2020"/>
    <x v="8"/>
    <s v="EOT"/>
    <s v="BUSN"/>
    <x v="0"/>
    <x v="1"/>
    <s v="NRES"/>
    <x v="0"/>
    <n v="1331.5"/>
  </r>
  <r>
    <x v="4"/>
    <n v="2214"/>
    <s v="Summer 2021"/>
    <x v="9"/>
    <s v="EOT"/>
    <s v="PUBH"/>
    <x v="12"/>
    <x v="1"/>
    <s v="NRES"/>
    <x v="0"/>
    <n v="2"/>
  </r>
  <r>
    <x v="4"/>
    <n v="2167"/>
    <s v="Fall 2016"/>
    <x v="1"/>
    <s v="EOT"/>
    <s v="EDUC"/>
    <x v="3"/>
    <x v="0"/>
    <s v="RES"/>
    <x v="1"/>
    <n v="2519"/>
  </r>
  <r>
    <x v="4"/>
    <n v="2234"/>
    <s v="Summer 2023"/>
    <x v="0"/>
    <s v="EOT"/>
    <s v="EDUC"/>
    <x v="3"/>
    <x v="0"/>
    <s v="RES"/>
    <x v="1"/>
    <n v="595"/>
  </r>
  <r>
    <x v="4"/>
    <n v="2224"/>
    <s v="Summer 2022"/>
    <x v="6"/>
    <s v="EOT"/>
    <s v="ARTM"/>
    <x v="2"/>
    <x v="1"/>
    <s v="RES"/>
    <x v="1"/>
    <n v="17"/>
  </r>
  <r>
    <x v="4"/>
    <n v="2174"/>
    <s v="Summer 2017"/>
    <x v="3"/>
    <s v="EOT"/>
    <s v="BUSN"/>
    <x v="0"/>
    <x v="0"/>
    <s v="RES"/>
    <x v="1"/>
    <n v="4106"/>
  </r>
  <r>
    <x v="4"/>
    <n v="2251"/>
    <s v="Spring 2025"/>
    <x v="7"/>
    <s v="CENSUS"/>
    <s v="CLAS"/>
    <x v="5"/>
    <x v="1"/>
    <s v="RES"/>
    <x v="1"/>
    <n v="2282.5"/>
  </r>
  <r>
    <x v="4"/>
    <n v="2207"/>
    <s v="Fall 2020"/>
    <x v="8"/>
    <s v="EOT"/>
    <s v="PAFF"/>
    <x v="1"/>
    <x v="1"/>
    <s v="RES"/>
    <x v="1"/>
    <n v="2159"/>
  </r>
  <r>
    <x v="4"/>
    <n v="2201"/>
    <s v="Spring 2020"/>
    <x v="5"/>
    <s v="EOT"/>
    <s v="ARTM"/>
    <x v="2"/>
    <x v="1"/>
    <s v="NRES"/>
    <x v="0"/>
    <n v="36"/>
  </r>
  <r>
    <x v="4"/>
    <n v="2227"/>
    <s v="Fall 2022"/>
    <x v="6"/>
    <s v="EOT"/>
    <s v="EDUC"/>
    <x v="3"/>
    <x v="0"/>
    <s v="NRES"/>
    <x v="0"/>
    <n v="352"/>
  </r>
  <r>
    <x v="4"/>
    <n v="2207"/>
    <s v="Fall 2020"/>
    <x v="8"/>
    <s v="EOT"/>
    <s v="ARPL"/>
    <x v="4"/>
    <x v="1"/>
    <s v="RES"/>
    <x v="1"/>
    <n v="3927"/>
  </r>
  <r>
    <x v="4"/>
    <n v="2231"/>
    <s v="Spring 2023"/>
    <x v="6"/>
    <s v="EOT"/>
    <s v="ENGR"/>
    <x v="6"/>
    <x v="1"/>
    <s v="NRES"/>
    <x v="0"/>
    <n v="1698.5"/>
  </r>
  <r>
    <x v="4"/>
    <n v="2161"/>
    <s v="Spring 2016"/>
    <x v="4"/>
    <s v="EOT"/>
    <s v="EDUC"/>
    <x v="3"/>
    <x v="1"/>
    <s v="RES"/>
    <x v="1"/>
    <n v="5825"/>
  </r>
  <r>
    <x v="4"/>
    <n v="2197"/>
    <s v="Fall 2019"/>
    <x v="5"/>
    <s v="EOT"/>
    <s v="PAFF"/>
    <x v="1"/>
    <x v="0"/>
    <s v="RES"/>
    <x v="1"/>
    <n v="4738"/>
  </r>
  <r>
    <x v="4"/>
    <n v="2154"/>
    <s v="Summer 2015"/>
    <x v="4"/>
    <s v="EOT"/>
    <s v="NODG"/>
    <x v="8"/>
    <x v="0"/>
    <s v="NRES"/>
    <x v="0"/>
    <n v="97"/>
  </r>
  <r>
    <x v="4"/>
    <n v="2181"/>
    <s v="Spring 2018"/>
    <x v="3"/>
    <s v="EOT"/>
    <s v="NOCR"/>
    <x v="10"/>
    <x v="2"/>
    <s v="RES"/>
    <x v="1"/>
    <n v="4"/>
  </r>
  <r>
    <x v="4"/>
    <n v="2191"/>
    <s v="Spring 2019"/>
    <x v="2"/>
    <s v="EOT"/>
    <s v="BUSN"/>
    <x v="0"/>
    <x v="1"/>
    <s v="RES"/>
    <x v="1"/>
    <n v="4317"/>
  </r>
  <r>
    <x v="4"/>
    <n v="2224"/>
    <s v="Summer 2022"/>
    <x v="6"/>
    <s v="EOT"/>
    <s v="ARTM"/>
    <x v="2"/>
    <x v="1"/>
    <s v="NRES"/>
    <x v="0"/>
    <n v="30"/>
  </r>
  <r>
    <x v="4"/>
    <n v="2204"/>
    <s v="Summer 2020"/>
    <x v="8"/>
    <s v="EOT"/>
    <s v="PUBH"/>
    <x v="12"/>
    <x v="1"/>
    <s v="NRES"/>
    <x v="0"/>
    <n v="26"/>
  </r>
  <r>
    <x v="4"/>
    <n v="2231"/>
    <s v="Spring 2023"/>
    <x v="6"/>
    <s v="EOT"/>
    <s v="BUSN"/>
    <x v="0"/>
    <x v="1"/>
    <s v="RES"/>
    <x v="1"/>
    <n v="6749"/>
  </r>
  <r>
    <x v="4"/>
    <n v="2154"/>
    <s v="Summer 2015"/>
    <x v="4"/>
    <s v="EOT"/>
    <s v="ENGR"/>
    <x v="6"/>
    <x v="0"/>
    <s v="RES"/>
    <x v="1"/>
    <n v="1060"/>
  </r>
  <r>
    <x v="4"/>
    <n v="2207"/>
    <s v="Fall 2020"/>
    <x v="8"/>
    <s v="EOT"/>
    <s v="PHAR"/>
    <x v="15"/>
    <x v="1"/>
    <s v="RES"/>
    <x v="1"/>
    <n v="18"/>
  </r>
  <r>
    <x v="4"/>
    <n v="2157"/>
    <s v="Fall 2015"/>
    <x v="4"/>
    <s v="EOT"/>
    <s v="CLAS"/>
    <x v="5"/>
    <x v="0"/>
    <s v="RES"/>
    <x v="1"/>
    <n v="64550"/>
  </r>
  <r>
    <x v="4"/>
    <n v="2224"/>
    <s v="Summer 2022"/>
    <x v="6"/>
    <s v="EOT"/>
    <s v="NODG"/>
    <x v="8"/>
    <x v="0"/>
    <s v="NRES"/>
    <x v="0"/>
    <n v="59"/>
  </r>
  <r>
    <x v="4"/>
    <n v="2234"/>
    <s v="Summer 2023"/>
    <x v="0"/>
    <s v="EOT"/>
    <s v="EDUC"/>
    <x v="3"/>
    <x v="0"/>
    <s v="NRES"/>
    <x v="0"/>
    <n v="33"/>
  </r>
  <r>
    <x v="4"/>
    <n v="2157"/>
    <s v="Fall 2015"/>
    <x v="4"/>
    <s v="EOT"/>
    <s v="ENGR"/>
    <x v="6"/>
    <x v="1"/>
    <s v="NRES"/>
    <x v="0"/>
    <n v="1734.5"/>
  </r>
  <r>
    <x v="4"/>
    <n v="2247"/>
    <s v="Fall 2024"/>
    <x v="7"/>
    <s v="EOT"/>
    <s v="ENGR"/>
    <x v="6"/>
    <x v="0"/>
    <s v="RES"/>
    <x v="1"/>
    <n v="14593"/>
  </r>
  <r>
    <x v="4"/>
    <n v="2204"/>
    <s v="Summer 2020"/>
    <x v="8"/>
    <s v="EOT"/>
    <s v="ENGR"/>
    <x v="6"/>
    <x v="0"/>
    <s v="NRES"/>
    <x v="0"/>
    <n v="879"/>
  </r>
  <r>
    <x v="4"/>
    <n v="2194"/>
    <s v="Summer 2019"/>
    <x v="5"/>
    <s v="EOT"/>
    <s v="EDUC"/>
    <x v="3"/>
    <x v="1"/>
    <s v="RES"/>
    <x v="1"/>
    <n v="3878"/>
  </r>
  <r>
    <x v="4"/>
    <n v="2231"/>
    <s v="Spring 2023"/>
    <x v="6"/>
    <s v="EOT"/>
    <s v="ARTM"/>
    <x v="2"/>
    <x v="1"/>
    <s v="RES"/>
    <x v="1"/>
    <n v="158"/>
  </r>
  <r>
    <x v="4"/>
    <n v="2164"/>
    <s v="Summer 2016"/>
    <x v="1"/>
    <s v="EOT"/>
    <s v="NODG"/>
    <x v="8"/>
    <x v="1"/>
    <s v="NRES"/>
    <x v="0"/>
    <n v="60"/>
  </r>
  <r>
    <x v="4"/>
    <n v="2214"/>
    <s v="Summer 2021"/>
    <x v="9"/>
    <s v="EOT"/>
    <s v="ENGR"/>
    <x v="6"/>
    <x v="0"/>
    <s v="NRES"/>
    <x v="0"/>
    <n v="1005"/>
  </r>
  <r>
    <x v="4"/>
    <n v="2224"/>
    <s v="Summer 2022"/>
    <x v="6"/>
    <s v="EOT"/>
    <s v="ARTM"/>
    <x v="2"/>
    <x v="0"/>
    <s v="NRES"/>
    <x v="0"/>
    <n v="193"/>
  </r>
  <r>
    <x v="4"/>
    <n v="2161"/>
    <s v="Spring 2016"/>
    <x v="4"/>
    <s v="EOT"/>
    <s v="ARTM"/>
    <x v="2"/>
    <x v="0"/>
    <s v="NRES"/>
    <x v="0"/>
    <n v="1856"/>
  </r>
  <r>
    <x v="4"/>
    <n v="2207"/>
    <s v="Fall 2020"/>
    <x v="8"/>
    <s v="EOT"/>
    <s v="BUSN"/>
    <x v="0"/>
    <x v="1"/>
    <s v="RES"/>
    <x v="1"/>
    <n v="6891"/>
  </r>
  <r>
    <x v="4"/>
    <n v="2164"/>
    <s v="Summer 2016"/>
    <x v="1"/>
    <s v="EOT"/>
    <s v="ENGR"/>
    <x v="6"/>
    <x v="1"/>
    <s v="NRES"/>
    <x v="0"/>
    <n v="84"/>
  </r>
  <r>
    <x v="4"/>
    <n v="2247"/>
    <s v="Fall 2024"/>
    <x v="7"/>
    <s v="EOT"/>
    <s v="ARTM"/>
    <x v="2"/>
    <x v="0"/>
    <s v="NRES"/>
    <x v="0"/>
    <n v="3020"/>
  </r>
  <r>
    <x v="4"/>
    <n v="2177"/>
    <s v="Fall 2017"/>
    <x v="3"/>
    <s v="EOT"/>
    <s v="ENGR"/>
    <x v="6"/>
    <x v="0"/>
    <s v="RES"/>
    <x v="1"/>
    <n v="10034"/>
  </r>
  <r>
    <x v="4"/>
    <n v="2164"/>
    <s v="Summer 2016"/>
    <x v="1"/>
    <s v="EOT"/>
    <s v="PAFF"/>
    <x v="1"/>
    <x v="0"/>
    <s v="RES"/>
    <x v="1"/>
    <n v="527"/>
  </r>
  <r>
    <x v="4"/>
    <n v="2201"/>
    <s v="Spring 2020"/>
    <x v="5"/>
    <s v="EOT"/>
    <s v="ARPL"/>
    <x v="4"/>
    <x v="1"/>
    <s v="RES"/>
    <x v="1"/>
    <n v="3965"/>
  </r>
  <r>
    <x v="4"/>
    <n v="2211"/>
    <s v="Spring 2021"/>
    <x v="8"/>
    <s v="EOT"/>
    <s v="EDUC"/>
    <x v="3"/>
    <x v="0"/>
    <s v="NRES"/>
    <x v="0"/>
    <n v="246"/>
  </r>
  <r>
    <x v="4"/>
    <n v="2231"/>
    <s v="Spring 2023"/>
    <x v="6"/>
    <s v="EOT"/>
    <s v="ARPL"/>
    <x v="4"/>
    <x v="1"/>
    <s v="RES"/>
    <x v="1"/>
    <n v="2868"/>
  </r>
  <r>
    <x v="4"/>
    <n v="2197"/>
    <s v="Fall 2019"/>
    <x v="5"/>
    <s v="EOT"/>
    <s v="EDUC"/>
    <x v="3"/>
    <x v="1"/>
    <s v="RES"/>
    <x v="1"/>
    <n v="6244"/>
  </r>
  <r>
    <x v="4"/>
    <n v="2197"/>
    <s v="Fall 2019"/>
    <x v="5"/>
    <s v="EOT"/>
    <s v="PAFF"/>
    <x v="1"/>
    <x v="1"/>
    <s v="RES"/>
    <x v="1"/>
    <n v="1674"/>
  </r>
  <r>
    <x v="4"/>
    <n v="2241"/>
    <s v="Spring 2024"/>
    <x v="0"/>
    <s v="EOT"/>
    <s v="ARPL"/>
    <x v="4"/>
    <x v="0"/>
    <s v="RES"/>
    <x v="1"/>
    <n v="4538"/>
  </r>
  <r>
    <x v="4"/>
    <n v="2241"/>
    <s v="Spring 2024"/>
    <x v="0"/>
    <s v="EOT"/>
    <s v="EDUC"/>
    <x v="3"/>
    <x v="0"/>
    <s v="RES"/>
    <x v="1"/>
    <n v="2707"/>
  </r>
  <r>
    <x v="4"/>
    <n v="2157"/>
    <s v="Fall 2015"/>
    <x v="4"/>
    <s v="EOT"/>
    <s v="EDUC"/>
    <x v="3"/>
    <x v="0"/>
    <s v="NRES"/>
    <x v="0"/>
    <n v="198"/>
  </r>
  <r>
    <x v="4"/>
    <n v="2241"/>
    <s v="Spring 2024"/>
    <x v="0"/>
    <s v="EOT"/>
    <s v="PAFF"/>
    <x v="1"/>
    <x v="1"/>
    <s v="RES"/>
    <x v="1"/>
    <n v="1488"/>
  </r>
  <r>
    <x v="4"/>
    <n v="2241"/>
    <s v="Spring 2024"/>
    <x v="0"/>
    <s v="EOT"/>
    <s v="CLAS"/>
    <x v="5"/>
    <x v="1"/>
    <s v="NRES"/>
    <x v="0"/>
    <n v="439"/>
  </r>
  <r>
    <x v="4"/>
    <n v="2184"/>
    <s v="Summer 2018"/>
    <x v="2"/>
    <s v="EOT"/>
    <s v="ENGR"/>
    <x v="6"/>
    <x v="0"/>
    <s v="RES"/>
    <x v="1"/>
    <n v="1503"/>
  </r>
  <r>
    <x v="4"/>
    <n v="2211"/>
    <s v="Spring 2021"/>
    <x v="8"/>
    <s v="EOT"/>
    <s v="EDUC"/>
    <x v="3"/>
    <x v="1"/>
    <s v="RES"/>
    <x v="1"/>
    <n v="6408"/>
  </r>
  <r>
    <x v="4"/>
    <n v="2191"/>
    <s v="Spring 2019"/>
    <x v="2"/>
    <s v="EOT"/>
    <s v="CLAS"/>
    <x v="5"/>
    <x v="1"/>
    <s v="NRES"/>
    <x v="0"/>
    <n v="595"/>
  </r>
  <r>
    <x v="4"/>
    <n v="2167"/>
    <s v="Fall 2016"/>
    <x v="1"/>
    <s v="EOT"/>
    <s v="CLAS"/>
    <x v="5"/>
    <x v="0"/>
    <s v="RES"/>
    <x v="1"/>
    <n v="66640"/>
  </r>
  <r>
    <x v="4"/>
    <n v="2247"/>
    <s v="Fall 2024"/>
    <x v="7"/>
    <s v="EOT"/>
    <s v="ARTM"/>
    <x v="2"/>
    <x v="1"/>
    <s v="RES"/>
    <x v="1"/>
    <n v="180"/>
  </r>
  <r>
    <x v="4"/>
    <n v="2197"/>
    <s v="Fall 2019"/>
    <x v="5"/>
    <s v="EOT"/>
    <s v="ENGR"/>
    <x v="6"/>
    <x v="1"/>
    <s v="RES"/>
    <x v="1"/>
    <n v="1406"/>
  </r>
  <r>
    <x v="4"/>
    <n v="2251"/>
    <s v="Spring 2025"/>
    <x v="7"/>
    <s v="CENSUS"/>
    <s v="NODG"/>
    <x v="8"/>
    <x v="0"/>
    <s v="RES"/>
    <x v="1"/>
    <n v="767"/>
  </r>
  <r>
    <x v="4"/>
    <n v="2157"/>
    <s v="Fall 2015"/>
    <x v="4"/>
    <s v="EOT"/>
    <s v="BUSN"/>
    <x v="0"/>
    <x v="1"/>
    <s v="NRES"/>
    <x v="0"/>
    <n v="1534"/>
  </r>
  <r>
    <x v="4"/>
    <n v="2247"/>
    <s v="Fall 2024"/>
    <x v="7"/>
    <s v="EOT"/>
    <s v="EDUC"/>
    <x v="3"/>
    <x v="0"/>
    <s v="NRES"/>
    <x v="0"/>
    <n v="370"/>
  </r>
  <r>
    <x v="4"/>
    <n v="2244"/>
    <s v="Summer 2024"/>
    <x v="7"/>
    <s v="EOT"/>
    <s v="PAFF"/>
    <x v="1"/>
    <x v="1"/>
    <s v="RES"/>
    <x v="1"/>
    <n v="439"/>
  </r>
  <r>
    <x v="4"/>
    <n v="2251"/>
    <s v="Spring 2025"/>
    <x v="7"/>
    <s v="CENSUS"/>
    <s v="PAFF"/>
    <x v="1"/>
    <x v="0"/>
    <s v="RES"/>
    <x v="1"/>
    <n v="3471"/>
  </r>
  <r>
    <x v="4"/>
    <n v="2197"/>
    <s v="Fall 2019"/>
    <x v="5"/>
    <s v="EOT"/>
    <s v="NODG"/>
    <x v="8"/>
    <x v="0"/>
    <s v="RES"/>
    <x v="1"/>
    <n v="752"/>
  </r>
  <r>
    <x v="4"/>
    <n v="2167"/>
    <s v="Fall 2016"/>
    <x v="1"/>
    <s v="EOT"/>
    <s v="PAFF"/>
    <x v="1"/>
    <x v="0"/>
    <s v="RES"/>
    <x v="1"/>
    <n v="3165"/>
  </r>
  <r>
    <x v="4"/>
    <n v="2167"/>
    <s v="Fall 2016"/>
    <x v="1"/>
    <s v="EOT"/>
    <s v="ARTM"/>
    <x v="2"/>
    <x v="1"/>
    <s v="NRES"/>
    <x v="0"/>
    <n v="73"/>
  </r>
  <r>
    <x v="4"/>
    <n v="2204"/>
    <s v="Summer 2020"/>
    <x v="8"/>
    <s v="EOT"/>
    <s v="ARPL"/>
    <x v="4"/>
    <x v="1"/>
    <s v="NRES"/>
    <x v="0"/>
    <n v="136"/>
  </r>
  <r>
    <x v="4"/>
    <n v="2211"/>
    <s v="Spring 2021"/>
    <x v="8"/>
    <s v="EOT"/>
    <s v="BUSN"/>
    <x v="0"/>
    <x v="1"/>
    <s v="RES"/>
    <x v="1"/>
    <n v="7146.5"/>
  </r>
  <r>
    <x v="4"/>
    <n v="2234"/>
    <s v="Summer 2023"/>
    <x v="0"/>
    <s v="EOT"/>
    <s v="ARPL"/>
    <x v="4"/>
    <x v="0"/>
    <s v="RES"/>
    <x v="1"/>
    <n v="614"/>
  </r>
  <r>
    <x v="4"/>
    <n v="2161"/>
    <s v="Spring 2016"/>
    <x v="4"/>
    <s v="EOT"/>
    <s v="ENGR"/>
    <x v="6"/>
    <x v="0"/>
    <s v="RES"/>
    <x v="1"/>
    <n v="7662"/>
  </r>
  <r>
    <x v="4"/>
    <n v="2247"/>
    <s v="Fall 2024"/>
    <x v="7"/>
    <s v="EOT"/>
    <s v="BUSN"/>
    <x v="0"/>
    <x v="1"/>
    <s v="NRES"/>
    <x v="0"/>
    <n v="1912"/>
  </r>
  <r>
    <x v="4"/>
    <n v="2204"/>
    <s v="Summer 2020"/>
    <x v="8"/>
    <s v="EOT"/>
    <s v="CLAS"/>
    <x v="5"/>
    <x v="1"/>
    <s v="NRES"/>
    <x v="0"/>
    <n v="38"/>
  </r>
  <r>
    <x v="4"/>
    <n v="2237"/>
    <s v="Fall 2023"/>
    <x v="0"/>
    <s v="EOT"/>
    <s v="ARPL"/>
    <x v="4"/>
    <x v="0"/>
    <s v="NRES"/>
    <x v="0"/>
    <n v="914"/>
  </r>
  <r>
    <x v="4"/>
    <n v="2231"/>
    <s v="Spring 2023"/>
    <x v="6"/>
    <s v="EOT"/>
    <s v="NODG"/>
    <x v="8"/>
    <x v="0"/>
    <s v="NRES"/>
    <x v="0"/>
    <n v="86"/>
  </r>
  <r>
    <x v="4"/>
    <n v="2214"/>
    <s v="Summer 2021"/>
    <x v="9"/>
    <s v="EOT"/>
    <s v="NODG"/>
    <x v="8"/>
    <x v="0"/>
    <s v="RES"/>
    <x v="1"/>
    <n v="431"/>
  </r>
  <r>
    <x v="4"/>
    <n v="2184"/>
    <s v="Summer 2018"/>
    <x v="2"/>
    <s v="EOT"/>
    <s v="ARTM"/>
    <x v="2"/>
    <x v="0"/>
    <s v="RES"/>
    <x v="1"/>
    <n v="987"/>
  </r>
  <r>
    <x v="4"/>
    <n v="2214"/>
    <s v="Summer 2021"/>
    <x v="9"/>
    <s v="EOT"/>
    <s v="ARPL"/>
    <x v="4"/>
    <x v="1"/>
    <s v="RES"/>
    <x v="1"/>
    <n v="678"/>
  </r>
  <r>
    <x v="4"/>
    <n v="2171"/>
    <s v="Spring 2017"/>
    <x v="1"/>
    <s v="EOT"/>
    <s v="PUBH"/>
    <x v="12"/>
    <x v="1"/>
    <s v="RES"/>
    <x v="1"/>
    <n v="54"/>
  </r>
  <r>
    <x v="4"/>
    <n v="2181"/>
    <s v="Spring 2018"/>
    <x v="3"/>
    <s v="EOT"/>
    <s v="NODG"/>
    <x v="8"/>
    <x v="1"/>
    <s v="RES"/>
    <x v="1"/>
    <n v="1447"/>
  </r>
  <r>
    <x v="4"/>
    <n v="2154"/>
    <s v="Summer 2015"/>
    <x v="4"/>
    <s v="EOT"/>
    <s v="NODG"/>
    <x v="8"/>
    <x v="1"/>
    <s v="RES"/>
    <x v="1"/>
    <n v="290"/>
  </r>
  <r>
    <x v="4"/>
    <n v="2207"/>
    <s v="Fall 2020"/>
    <x v="8"/>
    <s v="EOT"/>
    <s v="EDUC"/>
    <x v="3"/>
    <x v="1"/>
    <s v="RES"/>
    <x v="1"/>
    <n v="6749"/>
  </r>
  <r>
    <x v="4"/>
    <n v="2184"/>
    <s v="Summer 2018"/>
    <x v="2"/>
    <s v="EOT"/>
    <s v="PUBH"/>
    <x v="12"/>
    <x v="1"/>
    <s v="RES"/>
    <x v="1"/>
    <n v="21"/>
  </r>
  <r>
    <x v="4"/>
    <n v="2227"/>
    <s v="Fall 2022"/>
    <x v="6"/>
    <s v="EOT"/>
    <s v="NODG"/>
    <x v="8"/>
    <x v="0"/>
    <s v="NRES"/>
    <x v="0"/>
    <n v="78"/>
  </r>
  <r>
    <x v="4"/>
    <n v="2157"/>
    <s v="Fall 2015"/>
    <x v="4"/>
    <s v="EOT"/>
    <s v="PUBH"/>
    <x v="12"/>
    <x v="1"/>
    <s v="NRES"/>
    <x v="0"/>
    <n v="12"/>
  </r>
  <r>
    <x v="4"/>
    <n v="2224"/>
    <s v="Summer 2022"/>
    <x v="6"/>
    <s v="EOT"/>
    <s v="CLAS"/>
    <x v="5"/>
    <x v="1"/>
    <s v="NRES"/>
    <x v="0"/>
    <n v="57"/>
  </r>
  <r>
    <x v="4"/>
    <n v="2171"/>
    <s v="Spring 2017"/>
    <x v="1"/>
    <s v="EOT"/>
    <s v="ARTM"/>
    <x v="2"/>
    <x v="1"/>
    <s v="RES"/>
    <x v="1"/>
    <n v="126"/>
  </r>
  <r>
    <x v="4"/>
    <n v="2157"/>
    <s v="Fall 2015"/>
    <x v="4"/>
    <s v="EOT"/>
    <s v="ENGR"/>
    <x v="6"/>
    <x v="0"/>
    <s v="RES"/>
    <x v="1"/>
    <n v="7859"/>
  </r>
  <r>
    <x v="4"/>
    <n v="2197"/>
    <s v="Fall 2019"/>
    <x v="5"/>
    <s v="EOT"/>
    <s v="ENGR"/>
    <x v="6"/>
    <x v="0"/>
    <s v="NRES"/>
    <x v="0"/>
    <n v="2208"/>
  </r>
  <r>
    <x v="4"/>
    <n v="2197"/>
    <s v="Fall 2019"/>
    <x v="5"/>
    <s v="EOT"/>
    <s v="EDUC"/>
    <x v="3"/>
    <x v="0"/>
    <s v="NRES"/>
    <x v="0"/>
    <n v="362"/>
  </r>
  <r>
    <x v="4"/>
    <n v="2157"/>
    <s v="Fall 2015"/>
    <x v="4"/>
    <s v="EOT"/>
    <s v="ARPL"/>
    <x v="4"/>
    <x v="0"/>
    <s v="NRES"/>
    <x v="0"/>
    <n v="640"/>
  </r>
  <r>
    <x v="4"/>
    <n v="2214"/>
    <s v="Summer 2021"/>
    <x v="9"/>
    <s v="EOT"/>
    <s v="EDUC"/>
    <x v="3"/>
    <x v="0"/>
    <s v="NRES"/>
    <x v="0"/>
    <n v="56"/>
  </r>
  <r>
    <x v="4"/>
    <n v="2161"/>
    <s v="Spring 2016"/>
    <x v="4"/>
    <s v="EOT"/>
    <s v="ARPL"/>
    <x v="4"/>
    <x v="0"/>
    <s v="RES"/>
    <x v="1"/>
    <n v="2567"/>
  </r>
  <r>
    <x v="4"/>
    <n v="2247"/>
    <s v="Fall 2024"/>
    <x v="7"/>
    <s v="EOT"/>
    <s v="BUSN"/>
    <x v="0"/>
    <x v="0"/>
    <s v="NRES"/>
    <x v="0"/>
    <n v="3483"/>
  </r>
  <r>
    <x v="4"/>
    <n v="2204"/>
    <s v="Summer 2020"/>
    <x v="8"/>
    <s v="EOT"/>
    <s v="ARPL"/>
    <x v="4"/>
    <x v="0"/>
    <s v="RES"/>
    <x v="1"/>
    <n v="604"/>
  </r>
  <r>
    <x v="4"/>
    <n v="2244"/>
    <s v="Summer 2024"/>
    <x v="7"/>
    <s v="EOT"/>
    <s v="BUSN"/>
    <x v="0"/>
    <x v="0"/>
    <s v="NRES"/>
    <x v="0"/>
    <n v="668"/>
  </r>
  <r>
    <x v="4"/>
    <n v="2197"/>
    <s v="Fall 2019"/>
    <x v="5"/>
    <s v="EOT"/>
    <s v="ARTM"/>
    <x v="2"/>
    <x v="1"/>
    <s v="RES"/>
    <x v="1"/>
    <n v="63"/>
  </r>
  <r>
    <x v="4"/>
    <n v="2201"/>
    <s v="Spring 2020"/>
    <x v="5"/>
    <s v="EOT"/>
    <s v="NODG"/>
    <x v="8"/>
    <x v="0"/>
    <s v="RES"/>
    <x v="1"/>
    <n v="744"/>
  </r>
  <r>
    <x v="4"/>
    <n v="2227"/>
    <s v="Fall 2022"/>
    <x v="6"/>
    <s v="EOT"/>
    <s v="ARTM"/>
    <x v="2"/>
    <x v="1"/>
    <s v="NRES"/>
    <x v="0"/>
    <n v="95"/>
  </r>
  <r>
    <x v="4"/>
    <n v="2204"/>
    <s v="Summer 2020"/>
    <x v="8"/>
    <s v="EOT"/>
    <s v="ENGR"/>
    <x v="6"/>
    <x v="1"/>
    <s v="NRES"/>
    <x v="0"/>
    <n v="105"/>
  </r>
  <r>
    <x v="4"/>
    <n v="2237"/>
    <s v="Fall 2023"/>
    <x v="0"/>
    <s v="EOT"/>
    <s v="ARTM"/>
    <x v="2"/>
    <x v="1"/>
    <s v="RES"/>
    <x v="1"/>
    <n v="182"/>
  </r>
  <r>
    <x v="4"/>
    <n v="2161"/>
    <s v="Spring 2016"/>
    <x v="4"/>
    <s v="EOT"/>
    <s v="CLAS"/>
    <x v="5"/>
    <x v="1"/>
    <s v="NRES"/>
    <x v="0"/>
    <n v="576.5"/>
  </r>
  <r>
    <x v="4"/>
    <n v="2184"/>
    <s v="Summer 2018"/>
    <x v="2"/>
    <s v="EOT"/>
    <s v="EDUC"/>
    <x v="3"/>
    <x v="0"/>
    <s v="NRES"/>
    <x v="0"/>
    <n v="57"/>
  </r>
  <r>
    <x v="4"/>
    <n v="2217"/>
    <s v="Fall 2021"/>
    <x v="9"/>
    <s v="EOT"/>
    <s v="BUSN"/>
    <x v="0"/>
    <x v="0"/>
    <s v="RES"/>
    <x v="1"/>
    <n v="20439"/>
  </r>
  <r>
    <x v="4"/>
    <n v="2211"/>
    <s v="Spring 2021"/>
    <x v="8"/>
    <s v="EOT"/>
    <s v="BUSN"/>
    <x v="0"/>
    <x v="0"/>
    <s v="NRES"/>
    <x v="0"/>
    <n v="2504"/>
  </r>
  <r>
    <x v="4"/>
    <n v="2167"/>
    <s v="Fall 2016"/>
    <x v="1"/>
    <s v="EOT"/>
    <s v="PAFF"/>
    <x v="1"/>
    <x v="0"/>
    <s v="NRES"/>
    <x v="0"/>
    <n v="468"/>
  </r>
  <r>
    <x v="4"/>
    <n v="2247"/>
    <s v="Fall 2024"/>
    <x v="7"/>
    <s v="EOT"/>
    <s v="CLAS"/>
    <x v="5"/>
    <x v="1"/>
    <s v="NRES"/>
    <x v="0"/>
    <n v="549"/>
  </r>
  <r>
    <x v="4"/>
    <n v="2157"/>
    <s v="Fall 2015"/>
    <x v="4"/>
    <s v="EOT"/>
    <s v="NODG"/>
    <x v="8"/>
    <x v="1"/>
    <s v="RES"/>
    <x v="1"/>
    <n v="1302"/>
  </r>
  <r>
    <x v="4"/>
    <n v="2201"/>
    <s v="Spring 2020"/>
    <x v="5"/>
    <s v="EOT"/>
    <s v="PAFF"/>
    <x v="1"/>
    <x v="0"/>
    <s v="RES"/>
    <x v="1"/>
    <n v="4259"/>
  </r>
  <r>
    <x v="4"/>
    <n v="2244"/>
    <s v="Summer 2024"/>
    <x v="7"/>
    <s v="EOT"/>
    <s v="MEDS"/>
    <x v="9"/>
    <x v="1"/>
    <s v="RES"/>
    <x v="1"/>
    <n v="1"/>
  </r>
  <r>
    <x v="4"/>
    <n v="2237"/>
    <s v="Fall 2023"/>
    <x v="0"/>
    <s v="EOT"/>
    <s v="ARTM"/>
    <x v="2"/>
    <x v="1"/>
    <s v="NRES"/>
    <x v="0"/>
    <n v="58"/>
  </r>
  <r>
    <x v="4"/>
    <n v="2244"/>
    <s v="Summer 2024"/>
    <x v="7"/>
    <s v="EOT"/>
    <s v="PUBH"/>
    <x v="12"/>
    <x v="1"/>
    <s v="RES"/>
    <x v="1"/>
    <n v="16"/>
  </r>
  <r>
    <x v="4"/>
    <n v="2154"/>
    <s v="Summer 2015"/>
    <x v="4"/>
    <s v="EOT"/>
    <s v="ARTM"/>
    <x v="2"/>
    <x v="1"/>
    <s v="NRES"/>
    <x v="0"/>
    <n v="19"/>
  </r>
  <r>
    <x v="4"/>
    <n v="2154"/>
    <s v="Summer 2015"/>
    <x v="4"/>
    <s v="EOT"/>
    <s v="BUSN"/>
    <x v="0"/>
    <x v="1"/>
    <s v="RES"/>
    <x v="1"/>
    <n v="1856"/>
  </r>
  <r>
    <x v="4"/>
    <n v="2164"/>
    <s v="Summer 2016"/>
    <x v="1"/>
    <s v="EOT"/>
    <s v="PAFF"/>
    <x v="1"/>
    <x v="1"/>
    <s v="NRES"/>
    <x v="0"/>
    <n v="159"/>
  </r>
  <r>
    <x v="4"/>
    <n v="2207"/>
    <s v="Fall 2020"/>
    <x v="8"/>
    <s v="EOT"/>
    <s v="ARPL"/>
    <x v="4"/>
    <x v="0"/>
    <s v="NRES"/>
    <x v="0"/>
    <n v="970"/>
  </r>
  <r>
    <x v="4"/>
    <n v="2211"/>
    <s v="Spring 2021"/>
    <x v="8"/>
    <s v="EOT"/>
    <s v="CLAS"/>
    <x v="5"/>
    <x v="1"/>
    <s v="NRES"/>
    <x v="0"/>
    <n v="422"/>
  </r>
  <r>
    <x v="4"/>
    <n v="2234"/>
    <s v="Summer 2023"/>
    <x v="0"/>
    <s v="EOT"/>
    <s v="ENGR"/>
    <x v="6"/>
    <x v="1"/>
    <s v="RES"/>
    <x v="1"/>
    <n v="169"/>
  </r>
  <r>
    <x v="4"/>
    <n v="2161"/>
    <s v="Spring 2016"/>
    <x v="4"/>
    <s v="EOT"/>
    <s v="EDUC"/>
    <x v="3"/>
    <x v="1"/>
    <s v="NRES"/>
    <x v="0"/>
    <n v="641"/>
  </r>
  <r>
    <x v="4"/>
    <n v="2207"/>
    <s v="Fall 2020"/>
    <x v="8"/>
    <s v="EOT"/>
    <s v="PAFF"/>
    <x v="1"/>
    <x v="0"/>
    <s v="NRES"/>
    <x v="0"/>
    <n v="525"/>
  </r>
  <r>
    <x v="4"/>
    <n v="2244"/>
    <s v="Summer 2024"/>
    <x v="7"/>
    <s v="EOT"/>
    <s v="ARPL"/>
    <x v="4"/>
    <x v="1"/>
    <s v="RES"/>
    <x v="1"/>
    <n v="342"/>
  </r>
  <r>
    <x v="4"/>
    <n v="2154"/>
    <s v="Summer 2015"/>
    <x v="4"/>
    <s v="EOT"/>
    <s v="BUSN"/>
    <x v="0"/>
    <x v="0"/>
    <s v="RES"/>
    <x v="1"/>
    <n v="3505"/>
  </r>
  <r>
    <x v="4"/>
    <n v="2171"/>
    <s v="Spring 2017"/>
    <x v="1"/>
    <s v="EOT"/>
    <s v="PAFF"/>
    <x v="1"/>
    <x v="0"/>
    <s v="RES"/>
    <x v="1"/>
    <n v="3248"/>
  </r>
  <r>
    <x v="4"/>
    <n v="2211"/>
    <s v="Spring 2021"/>
    <x v="8"/>
    <s v="EOT"/>
    <s v="NODG"/>
    <x v="8"/>
    <x v="0"/>
    <s v="NRES"/>
    <x v="0"/>
    <n v="66"/>
  </r>
  <r>
    <x v="4"/>
    <n v="2241"/>
    <s v="Spring 2024"/>
    <x v="0"/>
    <s v="EOT"/>
    <s v="CLAS"/>
    <x v="5"/>
    <x v="1"/>
    <s v="RES"/>
    <x v="1"/>
    <n v="2100"/>
  </r>
  <r>
    <x v="4"/>
    <n v="2171"/>
    <s v="Spring 2017"/>
    <x v="1"/>
    <s v="EOT"/>
    <s v="ENGR"/>
    <x v="6"/>
    <x v="0"/>
    <s v="NRES"/>
    <x v="0"/>
    <n v="1005"/>
  </r>
  <r>
    <x v="4"/>
    <n v="2181"/>
    <s v="Spring 2018"/>
    <x v="3"/>
    <s v="EOT"/>
    <s v="ARTM"/>
    <x v="2"/>
    <x v="0"/>
    <s v="NRES"/>
    <x v="0"/>
    <n v="2782"/>
  </r>
  <r>
    <x v="4"/>
    <n v="2184"/>
    <s v="Summer 2018"/>
    <x v="2"/>
    <s v="EOT"/>
    <s v="ENGR"/>
    <x v="6"/>
    <x v="0"/>
    <s v="NRES"/>
    <x v="0"/>
    <n v="296"/>
  </r>
  <r>
    <x v="4"/>
    <n v="2211"/>
    <s v="Spring 2021"/>
    <x v="8"/>
    <s v="EOT"/>
    <s v="PAFF"/>
    <x v="1"/>
    <x v="0"/>
    <s v="NRES"/>
    <x v="0"/>
    <n v="421"/>
  </r>
  <r>
    <x v="4"/>
    <n v="2221"/>
    <s v="Spring 2022"/>
    <x v="9"/>
    <s v="EOT"/>
    <s v="NODG"/>
    <x v="8"/>
    <x v="0"/>
    <s v="RES"/>
    <x v="1"/>
    <n v="752"/>
  </r>
  <r>
    <x v="4"/>
    <n v="2204"/>
    <s v="Summer 2020"/>
    <x v="8"/>
    <s v="EOT"/>
    <s v="ARTM"/>
    <x v="2"/>
    <x v="0"/>
    <s v="RES"/>
    <x v="1"/>
    <n v="1350"/>
  </r>
  <r>
    <x v="4"/>
    <n v="2194"/>
    <s v="Summer 2019"/>
    <x v="5"/>
    <s v="EOT"/>
    <s v="CLAS"/>
    <x v="5"/>
    <x v="1"/>
    <s v="NRES"/>
    <x v="0"/>
    <n v="64"/>
  </r>
  <r>
    <x v="4"/>
    <n v="2217"/>
    <s v="Fall 2021"/>
    <x v="9"/>
    <s v="EOT"/>
    <s v="PAFF"/>
    <x v="1"/>
    <x v="1"/>
    <s v="NRES"/>
    <x v="0"/>
    <n v="542"/>
  </r>
  <r>
    <x v="4"/>
    <n v="2197"/>
    <s v="Fall 2019"/>
    <x v="5"/>
    <s v="EOT"/>
    <s v="BUSN"/>
    <x v="0"/>
    <x v="0"/>
    <s v="NRES"/>
    <x v="0"/>
    <n v="2742"/>
  </r>
  <r>
    <x v="4"/>
    <n v="2191"/>
    <s v="Spring 2019"/>
    <x v="2"/>
    <s v="EOT"/>
    <s v="ARTM"/>
    <x v="2"/>
    <x v="0"/>
    <s v="RES"/>
    <x v="1"/>
    <n v="12426"/>
  </r>
  <r>
    <x v="4"/>
    <n v="2217"/>
    <s v="Fall 2021"/>
    <x v="9"/>
    <s v="EOT"/>
    <s v="ARPL"/>
    <x v="4"/>
    <x v="0"/>
    <s v="RES"/>
    <x v="1"/>
    <n v="3916"/>
  </r>
  <r>
    <x v="4"/>
    <n v="2221"/>
    <s v="Spring 2022"/>
    <x v="9"/>
    <s v="EOT"/>
    <s v="ENGR"/>
    <x v="6"/>
    <x v="0"/>
    <s v="NRES"/>
    <x v="0"/>
    <n v="3052"/>
  </r>
  <r>
    <x v="4"/>
    <n v="2204"/>
    <s v="Summer 2020"/>
    <x v="8"/>
    <s v="EOT"/>
    <s v="ARTM"/>
    <x v="2"/>
    <x v="1"/>
    <s v="NRES"/>
    <x v="0"/>
    <n v="20"/>
  </r>
  <r>
    <x v="4"/>
    <n v="2244"/>
    <s v="Summer 2024"/>
    <x v="7"/>
    <s v="EOT"/>
    <s v="CLAS"/>
    <x v="5"/>
    <x v="0"/>
    <s v="NRES"/>
    <x v="0"/>
    <n v="1420"/>
  </r>
  <r>
    <x v="4"/>
    <n v="2234"/>
    <s v="Summer 2023"/>
    <x v="0"/>
    <s v="EOT"/>
    <s v="PAFF"/>
    <x v="1"/>
    <x v="1"/>
    <s v="RES"/>
    <x v="1"/>
    <n v="598"/>
  </r>
  <r>
    <x v="4"/>
    <n v="2177"/>
    <s v="Fall 2017"/>
    <x v="3"/>
    <s v="EOT"/>
    <s v="MEDS"/>
    <x v="9"/>
    <x v="1"/>
    <s v="RES"/>
    <x v="1"/>
    <n v="44"/>
  </r>
  <r>
    <x v="4"/>
    <n v="2177"/>
    <s v="Fall 2017"/>
    <x v="3"/>
    <s v="EOT"/>
    <s v="ARPL"/>
    <x v="4"/>
    <x v="0"/>
    <s v="RES"/>
    <x v="1"/>
    <n v="3730"/>
  </r>
  <r>
    <x v="4"/>
    <n v="2227"/>
    <s v="Fall 2022"/>
    <x v="6"/>
    <s v="EOT"/>
    <s v="BUSN"/>
    <x v="0"/>
    <x v="1"/>
    <s v="NRES"/>
    <x v="0"/>
    <n v="3131"/>
  </r>
  <r>
    <x v="4"/>
    <n v="2184"/>
    <s v="Summer 2018"/>
    <x v="2"/>
    <s v="EOT"/>
    <s v="ENGR"/>
    <x v="6"/>
    <x v="1"/>
    <s v="NRES"/>
    <x v="0"/>
    <n v="65"/>
  </r>
  <r>
    <x v="4"/>
    <n v="2237"/>
    <s v="Fall 2023"/>
    <x v="0"/>
    <s v="EOT"/>
    <s v="NODG"/>
    <x v="8"/>
    <x v="0"/>
    <s v="RES"/>
    <x v="1"/>
    <n v="785"/>
  </r>
  <r>
    <x v="4"/>
    <n v="2154"/>
    <s v="Summer 2015"/>
    <x v="4"/>
    <s v="EOT"/>
    <s v="CLAS"/>
    <x v="5"/>
    <x v="0"/>
    <s v="RES"/>
    <x v="1"/>
    <n v="10169"/>
  </r>
  <r>
    <x v="4"/>
    <n v="2247"/>
    <s v="Fall 2024"/>
    <x v="7"/>
    <s v="EOT"/>
    <s v="NODG"/>
    <x v="8"/>
    <x v="0"/>
    <s v="RES"/>
    <x v="1"/>
    <n v="788"/>
  </r>
  <r>
    <x v="4"/>
    <n v="2244"/>
    <s v="Summer 2024"/>
    <x v="7"/>
    <s v="EOT"/>
    <s v="CLAS"/>
    <x v="5"/>
    <x v="0"/>
    <s v="RES"/>
    <x v="1"/>
    <n v="7895"/>
  </r>
  <r>
    <x v="4"/>
    <n v="2211"/>
    <s v="Spring 2021"/>
    <x v="8"/>
    <s v="EOT"/>
    <s v="PAFF"/>
    <x v="1"/>
    <x v="0"/>
    <s v="RES"/>
    <x v="1"/>
    <n v="3564"/>
  </r>
  <r>
    <x v="4"/>
    <n v="2227"/>
    <s v="Fall 2022"/>
    <x v="6"/>
    <s v="EOT"/>
    <s v="BUSN"/>
    <x v="0"/>
    <x v="0"/>
    <s v="NRES"/>
    <x v="0"/>
    <n v="3168"/>
  </r>
  <r>
    <x v="4"/>
    <n v="2181"/>
    <s v="Spring 2018"/>
    <x v="3"/>
    <s v="EOT"/>
    <s v="NODG"/>
    <x v="8"/>
    <x v="0"/>
    <s v="RES"/>
    <x v="1"/>
    <n v="647"/>
  </r>
  <r>
    <x v="4"/>
    <n v="2184"/>
    <s v="Summer 2018"/>
    <x v="2"/>
    <s v="EOT"/>
    <s v="EDUC"/>
    <x v="3"/>
    <x v="1"/>
    <s v="RES"/>
    <x v="1"/>
    <n v="3844"/>
  </r>
  <r>
    <x v="4"/>
    <n v="2191"/>
    <s v="Spring 2019"/>
    <x v="2"/>
    <s v="EOT"/>
    <s v="PAFF"/>
    <x v="1"/>
    <x v="0"/>
    <s v="NRES"/>
    <x v="0"/>
    <n v="985"/>
  </r>
  <r>
    <x v="4"/>
    <n v="2237"/>
    <s v="Fall 2023"/>
    <x v="0"/>
    <s v="EOT"/>
    <s v="CLAS"/>
    <x v="5"/>
    <x v="1"/>
    <s v="NRES"/>
    <x v="0"/>
    <n v="463"/>
  </r>
  <r>
    <x v="4"/>
    <n v="2181"/>
    <s v="Spring 2018"/>
    <x v="3"/>
    <s v="EOT"/>
    <s v="ENGR"/>
    <x v="6"/>
    <x v="0"/>
    <s v="NRES"/>
    <x v="0"/>
    <n v="1119"/>
  </r>
  <r>
    <x v="4"/>
    <n v="2197"/>
    <s v="Fall 2019"/>
    <x v="5"/>
    <s v="EOT"/>
    <s v="EDUC"/>
    <x v="3"/>
    <x v="0"/>
    <s v="RES"/>
    <x v="1"/>
    <n v="3240"/>
  </r>
  <r>
    <x v="4"/>
    <n v="2247"/>
    <s v="Fall 2024"/>
    <x v="7"/>
    <s v="EOT"/>
    <s v="ENGR"/>
    <x v="6"/>
    <x v="1"/>
    <s v="RES"/>
    <x v="1"/>
    <n v="1059.5"/>
  </r>
  <r>
    <x v="4"/>
    <n v="2154"/>
    <s v="Summer 2015"/>
    <x v="4"/>
    <s v="EOT"/>
    <s v="BUSN"/>
    <x v="0"/>
    <x v="0"/>
    <s v="NRES"/>
    <x v="0"/>
    <n v="1034"/>
  </r>
  <r>
    <x v="4"/>
    <n v="2181"/>
    <s v="Spring 2018"/>
    <x v="3"/>
    <s v="EOT"/>
    <s v="PAFF"/>
    <x v="1"/>
    <x v="1"/>
    <s v="RES"/>
    <x v="1"/>
    <n v="1551"/>
  </r>
  <r>
    <x v="4"/>
    <n v="2187"/>
    <s v="Fall 2018"/>
    <x v="2"/>
    <s v="EOT"/>
    <s v="CLAS"/>
    <x v="5"/>
    <x v="0"/>
    <s v="RES"/>
    <x v="1"/>
    <n v="67723"/>
  </r>
  <r>
    <x v="4"/>
    <n v="2201"/>
    <s v="Spring 2020"/>
    <x v="5"/>
    <s v="EOT"/>
    <s v="ENGR"/>
    <x v="6"/>
    <x v="1"/>
    <s v="NRES"/>
    <x v="0"/>
    <n v="1055"/>
  </r>
  <r>
    <x v="4"/>
    <n v="2157"/>
    <s v="Fall 2015"/>
    <x v="4"/>
    <s v="EOT"/>
    <s v="CLAS"/>
    <x v="5"/>
    <x v="0"/>
    <s v="NRES"/>
    <x v="0"/>
    <n v="9613"/>
  </r>
  <r>
    <x v="4"/>
    <n v="2177"/>
    <s v="Fall 2017"/>
    <x v="3"/>
    <s v="EOT"/>
    <s v="ARPL"/>
    <x v="4"/>
    <x v="1"/>
    <s v="NRES"/>
    <x v="0"/>
    <n v="838"/>
  </r>
  <r>
    <x v="4"/>
    <n v="2181"/>
    <s v="Spring 2018"/>
    <x v="3"/>
    <s v="EOT"/>
    <s v="BUSN"/>
    <x v="0"/>
    <x v="0"/>
    <s v="RES"/>
    <x v="1"/>
    <n v="16513"/>
  </r>
  <r>
    <x v="4"/>
    <n v="2197"/>
    <s v="Fall 2019"/>
    <x v="5"/>
    <s v="EOT"/>
    <s v="ARTM"/>
    <x v="2"/>
    <x v="1"/>
    <s v="NRES"/>
    <x v="0"/>
    <n v="76"/>
  </r>
  <r>
    <x v="4"/>
    <n v="2227"/>
    <s v="Fall 2022"/>
    <x v="6"/>
    <s v="EOT"/>
    <s v="NOCR"/>
    <x v="10"/>
    <x v="2"/>
    <s v="RES"/>
    <x v="1"/>
    <n v="3"/>
  </r>
  <r>
    <x v="4"/>
    <n v="2231"/>
    <s v="Spring 2023"/>
    <x v="6"/>
    <s v="EOT"/>
    <s v="PAFF"/>
    <x v="1"/>
    <x v="1"/>
    <s v="NRES"/>
    <x v="0"/>
    <n v="441"/>
  </r>
  <r>
    <x v="4"/>
    <n v="2201"/>
    <s v="Spring 2020"/>
    <x v="5"/>
    <s v="EOT"/>
    <s v="PUBH"/>
    <x v="12"/>
    <x v="1"/>
    <s v="RES"/>
    <x v="1"/>
    <n v="21"/>
  </r>
  <r>
    <x v="4"/>
    <n v="2217"/>
    <s v="Fall 2021"/>
    <x v="9"/>
    <s v="EOT"/>
    <s v="EDUC"/>
    <x v="3"/>
    <x v="0"/>
    <s v="NRES"/>
    <x v="0"/>
    <n v="337"/>
  </r>
  <r>
    <x v="4"/>
    <n v="2161"/>
    <s v="Spring 2016"/>
    <x v="4"/>
    <s v="EOT"/>
    <s v="CLAS"/>
    <x v="5"/>
    <x v="1"/>
    <s v="RES"/>
    <x v="1"/>
    <n v="2623.5"/>
  </r>
  <r>
    <x v="4"/>
    <n v="2231"/>
    <s v="Spring 2023"/>
    <x v="6"/>
    <s v="EOT"/>
    <s v="ARTM"/>
    <x v="2"/>
    <x v="1"/>
    <s v="NRES"/>
    <x v="0"/>
    <n v="78"/>
  </r>
  <r>
    <x v="4"/>
    <n v="2217"/>
    <s v="Fall 2021"/>
    <x v="9"/>
    <s v="EOT"/>
    <s v="PAFF"/>
    <x v="1"/>
    <x v="0"/>
    <s v="RES"/>
    <x v="1"/>
    <n v="4114"/>
  </r>
  <r>
    <x v="4"/>
    <n v="2181"/>
    <s v="Spring 2018"/>
    <x v="3"/>
    <s v="EOT"/>
    <s v="ARPL"/>
    <x v="4"/>
    <x v="1"/>
    <s v="NRES"/>
    <x v="0"/>
    <n v="634"/>
  </r>
  <r>
    <x v="4"/>
    <n v="2174"/>
    <s v="Summer 2017"/>
    <x v="3"/>
    <s v="EOT"/>
    <s v="NODG"/>
    <x v="8"/>
    <x v="0"/>
    <s v="RES"/>
    <x v="1"/>
    <n v="813"/>
  </r>
  <r>
    <x v="4"/>
    <n v="2251"/>
    <s v="Spring 2025"/>
    <x v="7"/>
    <s v="CENSUS"/>
    <s v="BUSN"/>
    <x v="0"/>
    <x v="1"/>
    <s v="NRES"/>
    <x v="0"/>
    <n v="1781"/>
  </r>
  <r>
    <x v="4"/>
    <n v="2247"/>
    <s v="Fall 2024"/>
    <x v="7"/>
    <s v="EOT"/>
    <s v="ARPL"/>
    <x v="4"/>
    <x v="1"/>
    <s v="NRES"/>
    <x v="0"/>
    <n v="344"/>
  </r>
  <r>
    <x v="4"/>
    <n v="2247"/>
    <s v="Fall 2024"/>
    <x v="7"/>
    <s v="EOT"/>
    <s v="EDUC"/>
    <x v="3"/>
    <x v="1"/>
    <s v="RES"/>
    <x v="1"/>
    <n v="5993"/>
  </r>
  <r>
    <x v="4"/>
    <n v="2204"/>
    <s v="Summer 2020"/>
    <x v="8"/>
    <s v="EOT"/>
    <s v="ARPL"/>
    <x v="4"/>
    <x v="0"/>
    <s v="NRES"/>
    <x v="0"/>
    <n v="178"/>
  </r>
  <r>
    <x v="4"/>
    <n v="2187"/>
    <s v="Fall 2018"/>
    <x v="2"/>
    <s v="EOT"/>
    <s v="CLAS"/>
    <x v="5"/>
    <x v="1"/>
    <s v="NRES"/>
    <x v="0"/>
    <n v="701"/>
  </r>
  <r>
    <x v="4"/>
    <n v="2217"/>
    <s v="Fall 2021"/>
    <x v="9"/>
    <s v="EOT"/>
    <s v="ENGR"/>
    <x v="6"/>
    <x v="1"/>
    <s v="RES"/>
    <x v="1"/>
    <n v="1433"/>
  </r>
  <r>
    <x v="4"/>
    <n v="2161"/>
    <s v="Spring 2016"/>
    <x v="4"/>
    <s v="EOT"/>
    <s v="BUSN"/>
    <x v="0"/>
    <x v="1"/>
    <s v="RES"/>
    <x v="1"/>
    <n v="5600"/>
  </r>
  <r>
    <x v="4"/>
    <n v="2161"/>
    <s v="Spring 2016"/>
    <x v="4"/>
    <s v="EOT"/>
    <s v="ENGR"/>
    <x v="6"/>
    <x v="1"/>
    <s v="NRES"/>
    <x v="0"/>
    <n v="1627"/>
  </r>
  <r>
    <x v="4"/>
    <n v="2237"/>
    <s v="Fall 2023"/>
    <x v="0"/>
    <s v="EOT"/>
    <s v="NODG"/>
    <x v="8"/>
    <x v="0"/>
    <s v="NRES"/>
    <x v="0"/>
    <n v="55"/>
  </r>
  <r>
    <x v="4"/>
    <n v="2201"/>
    <s v="Spring 2020"/>
    <x v="5"/>
    <s v="EOT"/>
    <s v="NODG"/>
    <x v="8"/>
    <x v="0"/>
    <s v="NRES"/>
    <x v="0"/>
    <n v="101"/>
  </r>
  <r>
    <x v="4"/>
    <n v="2157"/>
    <s v="Fall 2015"/>
    <x v="4"/>
    <s v="EOT"/>
    <s v="ARPL"/>
    <x v="4"/>
    <x v="1"/>
    <s v="NRES"/>
    <x v="0"/>
    <n v="1063"/>
  </r>
  <r>
    <x v="4"/>
    <n v="2204"/>
    <s v="Summer 2020"/>
    <x v="8"/>
    <s v="EOT"/>
    <s v="PUBH"/>
    <x v="12"/>
    <x v="1"/>
    <s v="RES"/>
    <x v="1"/>
    <n v="2"/>
  </r>
  <r>
    <x v="4"/>
    <n v="2237"/>
    <s v="Fall 2023"/>
    <x v="0"/>
    <s v="EOT"/>
    <s v="PAFF"/>
    <x v="1"/>
    <x v="0"/>
    <s v="NRES"/>
    <x v="0"/>
    <n v="397"/>
  </r>
  <r>
    <x v="4"/>
    <n v="2184"/>
    <s v="Summer 2018"/>
    <x v="2"/>
    <s v="EOT"/>
    <s v="CLAS"/>
    <x v="5"/>
    <x v="1"/>
    <s v="NRES"/>
    <x v="0"/>
    <n v="57"/>
  </r>
  <r>
    <x v="4"/>
    <n v="2244"/>
    <s v="Summer 2024"/>
    <x v="7"/>
    <s v="EOT"/>
    <s v="CLAS"/>
    <x v="5"/>
    <x v="1"/>
    <s v="NRES"/>
    <x v="0"/>
    <n v="55"/>
  </r>
  <r>
    <x v="4"/>
    <n v="2174"/>
    <s v="Summer 2017"/>
    <x v="3"/>
    <s v="EOT"/>
    <s v="ARPL"/>
    <x v="4"/>
    <x v="0"/>
    <s v="RES"/>
    <x v="1"/>
    <n v="386"/>
  </r>
  <r>
    <x v="4"/>
    <n v="2157"/>
    <s v="Fall 2015"/>
    <x v="4"/>
    <s v="EOT"/>
    <s v="BUSN"/>
    <x v="0"/>
    <x v="0"/>
    <s v="RES"/>
    <x v="1"/>
    <n v="15634"/>
  </r>
  <r>
    <x v="4"/>
    <n v="2204"/>
    <s v="Summer 2020"/>
    <x v="8"/>
    <s v="EOT"/>
    <s v="BUSN"/>
    <x v="0"/>
    <x v="0"/>
    <s v="NRES"/>
    <x v="0"/>
    <n v="910"/>
  </r>
  <r>
    <x v="4"/>
    <n v="2177"/>
    <s v="Fall 2017"/>
    <x v="3"/>
    <s v="EOT"/>
    <s v="PAFF"/>
    <x v="1"/>
    <x v="1"/>
    <s v="RES"/>
    <x v="1"/>
    <n v="1614"/>
  </r>
  <r>
    <x v="4"/>
    <n v="2201"/>
    <s v="Spring 2020"/>
    <x v="5"/>
    <s v="EOT"/>
    <s v="EDUC"/>
    <x v="3"/>
    <x v="1"/>
    <s v="NRES"/>
    <x v="0"/>
    <n v="432"/>
  </r>
  <r>
    <x v="4"/>
    <n v="2171"/>
    <s v="Spring 2017"/>
    <x v="1"/>
    <s v="EOT"/>
    <s v="CLAS"/>
    <x v="5"/>
    <x v="0"/>
    <s v="RES"/>
    <x v="1"/>
    <n v="59795"/>
  </r>
  <r>
    <x v="4"/>
    <n v="2217"/>
    <s v="Fall 2021"/>
    <x v="9"/>
    <s v="EOT"/>
    <s v="CLAS"/>
    <x v="5"/>
    <x v="1"/>
    <s v="RES"/>
    <x v="1"/>
    <n v="2775"/>
  </r>
  <r>
    <x v="4"/>
    <n v="2167"/>
    <s v="Fall 2016"/>
    <x v="1"/>
    <s v="EOT"/>
    <s v="ARTM"/>
    <x v="2"/>
    <x v="1"/>
    <s v="RES"/>
    <x v="1"/>
    <n v="123"/>
  </r>
  <r>
    <x v="4"/>
    <n v="2237"/>
    <s v="Fall 2023"/>
    <x v="0"/>
    <s v="EOT"/>
    <s v="BUSN"/>
    <x v="0"/>
    <x v="0"/>
    <s v="NRES"/>
    <x v="0"/>
    <n v="3384"/>
  </r>
  <r>
    <x v="4"/>
    <n v="2214"/>
    <s v="Summer 2021"/>
    <x v="9"/>
    <s v="EOT"/>
    <s v="BUSN"/>
    <x v="0"/>
    <x v="0"/>
    <s v="RES"/>
    <x v="1"/>
    <n v="4768"/>
  </r>
  <r>
    <x v="4"/>
    <n v="2241"/>
    <s v="Spring 2024"/>
    <x v="0"/>
    <s v="EOT"/>
    <s v="ARTM"/>
    <x v="2"/>
    <x v="1"/>
    <s v="NRES"/>
    <x v="0"/>
    <n v="42"/>
  </r>
  <r>
    <x v="4"/>
    <n v="2157"/>
    <s v="Fall 2015"/>
    <x v="4"/>
    <s v="EOT"/>
    <s v="NODG"/>
    <x v="8"/>
    <x v="1"/>
    <s v="NRES"/>
    <x v="0"/>
    <n v="185"/>
  </r>
  <r>
    <x v="4"/>
    <n v="2174"/>
    <s v="Summer 2017"/>
    <x v="3"/>
    <s v="EOT"/>
    <s v="ARTM"/>
    <x v="2"/>
    <x v="1"/>
    <s v="RES"/>
    <x v="1"/>
    <n v="43"/>
  </r>
  <r>
    <x v="4"/>
    <n v="2237"/>
    <s v="Fall 2023"/>
    <x v="0"/>
    <s v="EOT"/>
    <s v="CLAS"/>
    <x v="5"/>
    <x v="0"/>
    <s v="RES"/>
    <x v="1"/>
    <n v="43850"/>
  </r>
  <r>
    <x v="4"/>
    <n v="2194"/>
    <s v="Summer 2019"/>
    <x v="5"/>
    <s v="EOT"/>
    <s v="ARTM"/>
    <x v="2"/>
    <x v="0"/>
    <s v="NRES"/>
    <x v="0"/>
    <n v="215"/>
  </r>
  <r>
    <x v="4"/>
    <n v="2174"/>
    <s v="Summer 2017"/>
    <x v="3"/>
    <s v="EOT"/>
    <s v="PAFF"/>
    <x v="1"/>
    <x v="0"/>
    <s v="RES"/>
    <x v="1"/>
    <n v="609"/>
  </r>
  <r>
    <x v="4"/>
    <n v="2211"/>
    <s v="Spring 2021"/>
    <x v="8"/>
    <s v="EOT"/>
    <s v="ARTM"/>
    <x v="2"/>
    <x v="0"/>
    <s v="RES"/>
    <x v="1"/>
    <n v="11782"/>
  </r>
  <r>
    <x v="4"/>
    <n v="2181"/>
    <s v="Spring 2018"/>
    <x v="3"/>
    <s v="EOT"/>
    <s v="EDUC"/>
    <x v="3"/>
    <x v="1"/>
    <s v="NRES"/>
    <x v="0"/>
    <n v="585"/>
  </r>
  <r>
    <x v="4"/>
    <n v="2207"/>
    <s v="Fall 2020"/>
    <x v="8"/>
    <s v="EOT"/>
    <s v="ARTM"/>
    <x v="2"/>
    <x v="0"/>
    <s v="RES"/>
    <x v="1"/>
    <n v="13160"/>
  </r>
  <r>
    <x v="4"/>
    <n v="2161"/>
    <s v="Spring 2016"/>
    <x v="4"/>
    <s v="EOT"/>
    <s v="CLAS"/>
    <x v="5"/>
    <x v="0"/>
    <s v="RES"/>
    <x v="1"/>
    <n v="59382"/>
  </r>
  <r>
    <x v="4"/>
    <n v="2194"/>
    <s v="Summer 2019"/>
    <x v="5"/>
    <s v="EOT"/>
    <s v="CLAS"/>
    <x v="5"/>
    <x v="0"/>
    <s v="RES"/>
    <x v="1"/>
    <n v="9956"/>
  </r>
  <r>
    <x v="4"/>
    <n v="2214"/>
    <s v="Summer 2021"/>
    <x v="9"/>
    <s v="EOT"/>
    <s v="PAFF"/>
    <x v="1"/>
    <x v="0"/>
    <s v="NRES"/>
    <x v="0"/>
    <n v="132"/>
  </r>
  <r>
    <x v="4"/>
    <n v="2207"/>
    <s v="Fall 2020"/>
    <x v="8"/>
    <s v="EOT"/>
    <s v="EDUC"/>
    <x v="3"/>
    <x v="0"/>
    <s v="RES"/>
    <x v="1"/>
    <n v="3189"/>
  </r>
  <r>
    <x v="4"/>
    <n v="2194"/>
    <s v="Summer 2019"/>
    <x v="5"/>
    <s v="EOT"/>
    <s v="CLAS"/>
    <x v="5"/>
    <x v="0"/>
    <s v="NRES"/>
    <x v="0"/>
    <n v="1717"/>
  </r>
  <r>
    <x v="4"/>
    <n v="2221"/>
    <s v="Spring 2022"/>
    <x v="9"/>
    <s v="EOT"/>
    <s v="CLAS"/>
    <x v="5"/>
    <x v="0"/>
    <s v="RES"/>
    <x v="1"/>
    <n v="43486"/>
  </r>
  <r>
    <x v="4"/>
    <n v="2247"/>
    <s v="Fall 2024"/>
    <x v="7"/>
    <s v="EOT"/>
    <s v="NODG"/>
    <x v="8"/>
    <x v="1"/>
    <s v="NRES"/>
    <x v="0"/>
    <n v="141"/>
  </r>
  <r>
    <x v="4"/>
    <n v="2174"/>
    <s v="Summer 2017"/>
    <x v="3"/>
    <s v="EOT"/>
    <s v="ENGR"/>
    <x v="6"/>
    <x v="1"/>
    <s v="NRES"/>
    <x v="0"/>
    <n v="74"/>
  </r>
  <r>
    <x v="4"/>
    <n v="2191"/>
    <s v="Spring 2019"/>
    <x v="2"/>
    <s v="EOT"/>
    <s v="ENGR"/>
    <x v="6"/>
    <x v="1"/>
    <s v="RES"/>
    <x v="1"/>
    <n v="1310"/>
  </r>
  <r>
    <x v="4"/>
    <n v="2171"/>
    <s v="Spring 2017"/>
    <x v="1"/>
    <s v="EOT"/>
    <s v="PAFF"/>
    <x v="1"/>
    <x v="1"/>
    <s v="RES"/>
    <x v="1"/>
    <n v="1508.5"/>
  </r>
  <r>
    <x v="4"/>
    <n v="2191"/>
    <s v="Spring 2019"/>
    <x v="2"/>
    <s v="EOT"/>
    <s v="PAFF"/>
    <x v="1"/>
    <x v="1"/>
    <s v="RES"/>
    <x v="1"/>
    <n v="1455"/>
  </r>
  <r>
    <x v="4"/>
    <n v="2171"/>
    <s v="Spring 2017"/>
    <x v="1"/>
    <s v="EOT"/>
    <s v="NODG"/>
    <x v="8"/>
    <x v="0"/>
    <s v="RES"/>
    <x v="1"/>
    <n v="283"/>
  </r>
  <r>
    <x v="4"/>
    <n v="2227"/>
    <s v="Fall 2022"/>
    <x v="6"/>
    <s v="EOT"/>
    <s v="ARPL"/>
    <x v="4"/>
    <x v="1"/>
    <s v="NRES"/>
    <x v="0"/>
    <n v="713"/>
  </r>
  <r>
    <x v="4"/>
    <n v="2247"/>
    <s v="Fall 2024"/>
    <x v="7"/>
    <s v="EOT"/>
    <s v="NODG"/>
    <x v="8"/>
    <x v="0"/>
    <s v="NRES"/>
    <x v="0"/>
    <n v="119"/>
  </r>
  <r>
    <x v="4"/>
    <n v="2167"/>
    <s v="Fall 2016"/>
    <x v="1"/>
    <s v="EOT"/>
    <s v="PUBH"/>
    <x v="12"/>
    <x v="1"/>
    <s v="NRES"/>
    <x v="0"/>
    <n v="2"/>
  </r>
  <r>
    <x v="4"/>
    <n v="2234"/>
    <s v="Summer 2023"/>
    <x v="0"/>
    <s v="EOT"/>
    <s v="BUSN"/>
    <x v="0"/>
    <x v="1"/>
    <s v="NRES"/>
    <x v="0"/>
    <n v="797"/>
  </r>
  <r>
    <x v="4"/>
    <n v="2251"/>
    <s v="Spring 2025"/>
    <x v="7"/>
    <s v="CENSUS"/>
    <s v="ARTM"/>
    <x v="2"/>
    <x v="1"/>
    <s v="NRES"/>
    <x v="0"/>
    <n v="37"/>
  </r>
  <r>
    <x v="4"/>
    <n v="2227"/>
    <s v="Fall 2022"/>
    <x v="6"/>
    <s v="EOT"/>
    <s v="BUSN"/>
    <x v="0"/>
    <x v="0"/>
    <s v="RES"/>
    <x v="1"/>
    <n v="22202"/>
  </r>
  <r>
    <x v="4"/>
    <n v="2187"/>
    <s v="Fall 2018"/>
    <x v="2"/>
    <s v="EOT"/>
    <s v="PAFF"/>
    <x v="1"/>
    <x v="1"/>
    <s v="NRES"/>
    <x v="0"/>
    <n v="467"/>
  </r>
  <r>
    <x v="4"/>
    <n v="2181"/>
    <s v="Spring 2018"/>
    <x v="3"/>
    <s v="EOT"/>
    <s v="BUSN"/>
    <x v="0"/>
    <x v="0"/>
    <s v="NRES"/>
    <x v="0"/>
    <n v="2719"/>
  </r>
  <r>
    <x v="4"/>
    <n v="2177"/>
    <s v="Fall 2017"/>
    <x v="3"/>
    <s v="EOT"/>
    <s v="ARTM"/>
    <x v="2"/>
    <x v="0"/>
    <s v="NRES"/>
    <x v="0"/>
    <n v="3050"/>
  </r>
  <r>
    <x v="4"/>
    <n v="2164"/>
    <s v="Summer 2016"/>
    <x v="1"/>
    <s v="EOT"/>
    <s v="ARTM"/>
    <x v="2"/>
    <x v="0"/>
    <s v="RES"/>
    <x v="1"/>
    <n v="644"/>
  </r>
  <r>
    <x v="4"/>
    <n v="2161"/>
    <s v="Spring 2016"/>
    <x v="4"/>
    <s v="EOT"/>
    <s v="ARPL"/>
    <x v="4"/>
    <x v="1"/>
    <s v="NRES"/>
    <x v="0"/>
    <n v="775"/>
  </r>
  <r>
    <x v="4"/>
    <n v="2241"/>
    <s v="Spring 2024"/>
    <x v="0"/>
    <s v="EOT"/>
    <s v="BUSN"/>
    <x v="0"/>
    <x v="0"/>
    <s v="NRES"/>
    <x v="0"/>
    <n v="3159"/>
  </r>
  <r>
    <x v="4"/>
    <n v="2224"/>
    <s v="Summer 2022"/>
    <x v="6"/>
    <s v="EOT"/>
    <s v="EDUC"/>
    <x v="3"/>
    <x v="1"/>
    <s v="NRES"/>
    <x v="0"/>
    <n v="422"/>
  </r>
  <r>
    <x v="4"/>
    <n v="2187"/>
    <s v="Fall 2018"/>
    <x v="2"/>
    <s v="EOT"/>
    <s v="ARPL"/>
    <x v="4"/>
    <x v="0"/>
    <s v="RES"/>
    <x v="1"/>
    <n v="4263"/>
  </r>
  <r>
    <x v="4"/>
    <n v="2217"/>
    <s v="Fall 2021"/>
    <x v="9"/>
    <s v="EOT"/>
    <s v="PUBH"/>
    <x v="12"/>
    <x v="1"/>
    <s v="NRES"/>
    <x v="0"/>
    <n v="4"/>
  </r>
  <r>
    <x v="4"/>
    <n v="2191"/>
    <s v="Spring 2019"/>
    <x v="2"/>
    <s v="EOT"/>
    <s v="CLAS"/>
    <x v="5"/>
    <x v="0"/>
    <s v="RES"/>
    <x v="1"/>
    <n v="57720"/>
  </r>
  <r>
    <x v="4"/>
    <n v="2171"/>
    <s v="Spring 2017"/>
    <x v="1"/>
    <s v="EOT"/>
    <s v="BUSN"/>
    <x v="0"/>
    <x v="0"/>
    <s v="NRES"/>
    <x v="0"/>
    <n v="2298"/>
  </r>
  <r>
    <x v="4"/>
    <n v="2221"/>
    <s v="Spring 2022"/>
    <x v="9"/>
    <s v="EOT"/>
    <s v="PUBH"/>
    <x v="12"/>
    <x v="1"/>
    <s v="RES"/>
    <x v="1"/>
    <n v="9"/>
  </r>
  <r>
    <x v="4"/>
    <n v="2201"/>
    <s v="Spring 2020"/>
    <x v="5"/>
    <s v="EOT"/>
    <s v="PUBH"/>
    <x v="12"/>
    <x v="1"/>
    <s v="NRES"/>
    <x v="0"/>
    <n v="24"/>
  </r>
  <r>
    <x v="4"/>
    <n v="2221"/>
    <s v="Spring 2022"/>
    <x v="9"/>
    <s v="EOT"/>
    <s v="ARTM"/>
    <x v="2"/>
    <x v="1"/>
    <s v="RES"/>
    <x v="1"/>
    <n v="186"/>
  </r>
  <r>
    <x v="4"/>
    <n v="2227"/>
    <s v="Fall 2022"/>
    <x v="6"/>
    <s v="EOT"/>
    <s v="NULL"/>
    <x v="11"/>
    <x v="3"/>
    <s v="RES"/>
    <x v="1"/>
    <n v="15"/>
  </r>
  <r>
    <x v="4"/>
    <n v="2191"/>
    <s v="Spring 2019"/>
    <x v="2"/>
    <s v="EOT"/>
    <s v="ARTM"/>
    <x v="2"/>
    <x v="0"/>
    <s v="NRES"/>
    <x v="0"/>
    <n v="2879"/>
  </r>
  <r>
    <x v="4"/>
    <n v="2231"/>
    <s v="Spring 2023"/>
    <x v="6"/>
    <s v="EOT"/>
    <s v="NODG"/>
    <x v="8"/>
    <x v="1"/>
    <s v="NRES"/>
    <x v="0"/>
    <n v="152"/>
  </r>
  <r>
    <x v="4"/>
    <n v="2211"/>
    <s v="Spring 2021"/>
    <x v="8"/>
    <s v="EOT"/>
    <s v="NODG"/>
    <x v="8"/>
    <x v="0"/>
    <s v="RES"/>
    <x v="1"/>
    <n v="832"/>
  </r>
  <r>
    <x v="4"/>
    <n v="2181"/>
    <s v="Spring 2018"/>
    <x v="3"/>
    <s v="EOT"/>
    <s v="PAFF"/>
    <x v="1"/>
    <x v="1"/>
    <s v="NRES"/>
    <x v="0"/>
    <n v="530"/>
  </r>
  <r>
    <x v="4"/>
    <n v="2171"/>
    <s v="Spring 2017"/>
    <x v="1"/>
    <s v="EOT"/>
    <s v="EDUC"/>
    <x v="3"/>
    <x v="0"/>
    <s v="RES"/>
    <x v="1"/>
    <n v="2419"/>
  </r>
  <r>
    <x v="4"/>
    <n v="2194"/>
    <s v="Summer 2019"/>
    <x v="5"/>
    <s v="EOT"/>
    <s v="ARTM"/>
    <x v="2"/>
    <x v="1"/>
    <s v="RES"/>
    <x v="1"/>
    <n v="28"/>
  </r>
  <r>
    <x v="4"/>
    <n v="2221"/>
    <s v="Spring 2022"/>
    <x v="9"/>
    <s v="EOT"/>
    <s v="ARPL"/>
    <x v="4"/>
    <x v="1"/>
    <s v="RES"/>
    <x v="1"/>
    <n v="3498"/>
  </r>
  <r>
    <x v="4"/>
    <n v="2167"/>
    <s v="Fall 2016"/>
    <x v="1"/>
    <s v="EOT"/>
    <s v="ARTM"/>
    <x v="2"/>
    <x v="0"/>
    <s v="NRES"/>
    <x v="0"/>
    <n v="2781"/>
  </r>
  <r>
    <x v="4"/>
    <n v="2251"/>
    <s v="Spring 2025"/>
    <x v="7"/>
    <s v="CENSUS"/>
    <s v="CLAS"/>
    <x v="5"/>
    <x v="1"/>
    <s v="NRES"/>
    <x v="0"/>
    <n v="489"/>
  </r>
  <r>
    <x v="4"/>
    <n v="2177"/>
    <s v="Fall 2017"/>
    <x v="3"/>
    <s v="EOT"/>
    <s v="NOCR"/>
    <x v="10"/>
    <x v="2"/>
    <s v="NRES"/>
    <x v="0"/>
    <n v="6"/>
  </r>
  <r>
    <x v="4"/>
    <n v="2201"/>
    <s v="Spring 2020"/>
    <x v="5"/>
    <s v="EOT"/>
    <s v="CLAS"/>
    <x v="5"/>
    <x v="0"/>
    <s v="RES"/>
    <x v="1"/>
    <n v="52776"/>
  </r>
  <r>
    <x v="4"/>
    <n v="2174"/>
    <s v="Summer 2017"/>
    <x v="3"/>
    <s v="EOT"/>
    <s v="PAFF"/>
    <x v="1"/>
    <x v="0"/>
    <s v="NRES"/>
    <x v="0"/>
    <n v="208"/>
  </r>
  <r>
    <x v="4"/>
    <n v="2177"/>
    <s v="Fall 2017"/>
    <x v="3"/>
    <s v="EOT"/>
    <s v="BUSN"/>
    <x v="0"/>
    <x v="0"/>
    <s v="NRES"/>
    <x v="0"/>
    <n v="2427"/>
  </r>
  <r>
    <x v="4"/>
    <n v="2181"/>
    <s v="Spring 2018"/>
    <x v="3"/>
    <s v="EOT"/>
    <s v="CLAS"/>
    <x v="5"/>
    <x v="1"/>
    <s v="NRES"/>
    <x v="0"/>
    <n v="684"/>
  </r>
  <r>
    <x v="4"/>
    <n v="2194"/>
    <s v="Summer 2019"/>
    <x v="5"/>
    <s v="EOT"/>
    <s v="PAFF"/>
    <x v="1"/>
    <x v="0"/>
    <s v="NRES"/>
    <x v="0"/>
    <n v="326"/>
  </r>
  <r>
    <x v="4"/>
    <n v="2214"/>
    <s v="Summer 2021"/>
    <x v="9"/>
    <s v="EOT"/>
    <s v="ARPL"/>
    <x v="4"/>
    <x v="0"/>
    <s v="RES"/>
    <x v="1"/>
    <n v="526"/>
  </r>
  <r>
    <x v="4"/>
    <n v="2224"/>
    <s v="Summer 2022"/>
    <x v="6"/>
    <s v="EOT"/>
    <s v="PAFF"/>
    <x v="1"/>
    <x v="1"/>
    <s v="NRES"/>
    <x v="0"/>
    <n v="175"/>
  </r>
  <r>
    <x v="4"/>
    <n v="2241"/>
    <s v="Spring 2024"/>
    <x v="0"/>
    <s v="EOT"/>
    <s v="ARTM"/>
    <x v="2"/>
    <x v="1"/>
    <s v="RES"/>
    <x v="1"/>
    <n v="130"/>
  </r>
  <r>
    <x v="4"/>
    <n v="2197"/>
    <s v="Fall 2019"/>
    <x v="5"/>
    <s v="EOT"/>
    <s v="NOCR"/>
    <x v="10"/>
    <x v="2"/>
    <s v="RES"/>
    <x v="1"/>
    <n v="5"/>
  </r>
  <r>
    <x v="4"/>
    <n v="2237"/>
    <s v="Fall 2023"/>
    <x v="0"/>
    <s v="EOT"/>
    <s v="PAFF"/>
    <x v="1"/>
    <x v="1"/>
    <s v="NRES"/>
    <x v="0"/>
    <n v="468"/>
  </r>
  <r>
    <x v="4"/>
    <n v="2201"/>
    <s v="Spring 2020"/>
    <x v="5"/>
    <s v="EOT"/>
    <s v="EDUC"/>
    <x v="3"/>
    <x v="1"/>
    <s v="RES"/>
    <x v="1"/>
    <n v="6302"/>
  </r>
  <r>
    <x v="4"/>
    <n v="2244"/>
    <s v="Summer 2024"/>
    <x v="7"/>
    <s v="EOT"/>
    <s v="ENGR"/>
    <x v="6"/>
    <x v="0"/>
    <s v="RES"/>
    <x v="1"/>
    <n v="1898"/>
  </r>
  <r>
    <x v="4"/>
    <n v="2247"/>
    <s v="Fall 2024"/>
    <x v="7"/>
    <s v="EOT"/>
    <s v="EDUC"/>
    <x v="3"/>
    <x v="0"/>
    <s v="RES"/>
    <x v="1"/>
    <n v="2941"/>
  </r>
  <r>
    <x v="4"/>
    <n v="2237"/>
    <s v="Fall 2023"/>
    <x v="0"/>
    <s v="EOT"/>
    <s v="ARTM"/>
    <x v="2"/>
    <x v="0"/>
    <s v="NRES"/>
    <x v="0"/>
    <n v="3406"/>
  </r>
  <r>
    <x v="4"/>
    <n v="2237"/>
    <s v="Fall 2023"/>
    <x v="0"/>
    <s v="EOT"/>
    <s v="PAFF"/>
    <x v="1"/>
    <x v="1"/>
    <s v="RES"/>
    <x v="1"/>
    <n v="1607"/>
  </r>
  <r>
    <x v="4"/>
    <n v="2171"/>
    <s v="Spring 2017"/>
    <x v="1"/>
    <s v="EOT"/>
    <s v="ENGR"/>
    <x v="6"/>
    <x v="1"/>
    <s v="NRES"/>
    <x v="0"/>
    <n v="1154"/>
  </r>
  <r>
    <x v="4"/>
    <n v="2234"/>
    <s v="Summer 2023"/>
    <x v="0"/>
    <s v="EOT"/>
    <s v="PUBH"/>
    <x v="12"/>
    <x v="1"/>
    <s v="RES"/>
    <x v="1"/>
    <n v="9"/>
  </r>
  <r>
    <x v="4"/>
    <n v="2164"/>
    <s v="Summer 2016"/>
    <x v="1"/>
    <s v="EOT"/>
    <s v="EDUC"/>
    <x v="3"/>
    <x v="1"/>
    <s v="RES"/>
    <x v="1"/>
    <n v="3928"/>
  </r>
  <r>
    <x v="4"/>
    <n v="2171"/>
    <s v="Spring 2017"/>
    <x v="1"/>
    <s v="EOT"/>
    <s v="ARTM"/>
    <x v="2"/>
    <x v="1"/>
    <s v="NRES"/>
    <x v="0"/>
    <n v="68"/>
  </r>
  <r>
    <x v="4"/>
    <n v="2241"/>
    <s v="Spring 2024"/>
    <x v="0"/>
    <s v="EOT"/>
    <s v="ARPL"/>
    <x v="4"/>
    <x v="0"/>
    <s v="NRES"/>
    <x v="0"/>
    <n v="814"/>
  </r>
  <r>
    <x v="4"/>
    <n v="2221"/>
    <s v="Spring 2022"/>
    <x v="9"/>
    <s v="EOT"/>
    <s v="ENGR"/>
    <x v="6"/>
    <x v="1"/>
    <s v="RES"/>
    <x v="1"/>
    <n v="1332"/>
  </r>
  <r>
    <x v="4"/>
    <n v="2164"/>
    <s v="Summer 2016"/>
    <x v="1"/>
    <s v="EOT"/>
    <s v="NOCR"/>
    <x v="10"/>
    <x v="2"/>
    <s v="NRES"/>
    <x v="0"/>
    <n v="18"/>
  </r>
  <r>
    <x v="4"/>
    <n v="2177"/>
    <s v="Fall 2017"/>
    <x v="3"/>
    <s v="EOT"/>
    <s v="NODG"/>
    <x v="8"/>
    <x v="0"/>
    <s v="NRES"/>
    <x v="0"/>
    <n v="70"/>
  </r>
  <r>
    <x v="4"/>
    <n v="2221"/>
    <s v="Spring 2022"/>
    <x v="9"/>
    <s v="EOT"/>
    <s v="EDUC"/>
    <x v="3"/>
    <x v="1"/>
    <s v="RES"/>
    <x v="1"/>
    <n v="6198"/>
  </r>
  <r>
    <x v="4"/>
    <n v="2157"/>
    <s v="Fall 2015"/>
    <x v="4"/>
    <s v="EOT"/>
    <s v="BUSN"/>
    <x v="0"/>
    <x v="1"/>
    <s v="RES"/>
    <x v="1"/>
    <n v="5460"/>
  </r>
  <r>
    <x v="4"/>
    <n v="2191"/>
    <s v="Spring 2019"/>
    <x v="2"/>
    <s v="EOT"/>
    <s v="NODG"/>
    <x v="8"/>
    <x v="0"/>
    <s v="RES"/>
    <x v="1"/>
    <n v="742"/>
  </r>
  <r>
    <x v="4"/>
    <n v="2234"/>
    <s v="Summer 2023"/>
    <x v="0"/>
    <s v="EOT"/>
    <s v="NODG"/>
    <x v="8"/>
    <x v="0"/>
    <s v="NRES"/>
    <x v="0"/>
    <n v="14"/>
  </r>
  <r>
    <x v="4"/>
    <n v="2224"/>
    <s v="Summer 2022"/>
    <x v="6"/>
    <s v="EOT"/>
    <s v="PAFF"/>
    <x v="1"/>
    <x v="0"/>
    <s v="RES"/>
    <x v="1"/>
    <n v="891"/>
  </r>
  <r>
    <x v="4"/>
    <n v="2241"/>
    <s v="Spring 2024"/>
    <x v="0"/>
    <s v="EOT"/>
    <s v="NODG"/>
    <x v="8"/>
    <x v="0"/>
    <s v="NRES"/>
    <x v="0"/>
    <n v="58"/>
  </r>
  <r>
    <x v="4"/>
    <n v="2194"/>
    <s v="Summer 2019"/>
    <x v="5"/>
    <s v="EOT"/>
    <s v="EDUC"/>
    <x v="3"/>
    <x v="0"/>
    <s v="RES"/>
    <x v="1"/>
    <n v="604"/>
  </r>
  <r>
    <x v="4"/>
    <n v="2251"/>
    <s v="Spring 2025"/>
    <x v="7"/>
    <s v="CENSUS"/>
    <s v="BUSN"/>
    <x v="0"/>
    <x v="1"/>
    <s v="RES"/>
    <x v="1"/>
    <n v="6810"/>
  </r>
  <r>
    <x v="4"/>
    <n v="2211"/>
    <s v="Spring 2021"/>
    <x v="8"/>
    <s v="EOT"/>
    <s v="CLAS"/>
    <x v="5"/>
    <x v="0"/>
    <s v="NRES"/>
    <x v="0"/>
    <n v="6974"/>
  </r>
  <r>
    <x v="4"/>
    <n v="2194"/>
    <s v="Summer 2019"/>
    <x v="5"/>
    <s v="EOT"/>
    <s v="PAFF"/>
    <x v="1"/>
    <x v="1"/>
    <s v="NRES"/>
    <x v="0"/>
    <n v="143"/>
  </r>
  <r>
    <x v="4"/>
    <n v="2167"/>
    <s v="Fall 2016"/>
    <x v="1"/>
    <s v="EOT"/>
    <s v="NOCR"/>
    <x v="10"/>
    <x v="2"/>
    <s v="RES"/>
    <x v="1"/>
    <n v="19"/>
  </r>
  <r>
    <x v="4"/>
    <n v="2251"/>
    <s v="Spring 2025"/>
    <x v="7"/>
    <s v="CENSUS"/>
    <s v="ENGR"/>
    <x v="6"/>
    <x v="0"/>
    <s v="NRES"/>
    <x v="0"/>
    <n v="2644"/>
  </r>
  <r>
    <x v="4"/>
    <n v="2244"/>
    <s v="Summer 2024"/>
    <x v="7"/>
    <s v="EOT"/>
    <s v="PAFF"/>
    <x v="1"/>
    <x v="0"/>
    <s v="RES"/>
    <x v="1"/>
    <n v="805"/>
  </r>
  <r>
    <x v="4"/>
    <n v="2164"/>
    <s v="Summer 2016"/>
    <x v="1"/>
    <s v="EOT"/>
    <s v="ARPL"/>
    <x v="4"/>
    <x v="1"/>
    <s v="NRES"/>
    <x v="0"/>
    <n v="58"/>
  </r>
  <r>
    <x v="4"/>
    <n v="2191"/>
    <s v="Spring 2019"/>
    <x v="2"/>
    <s v="EOT"/>
    <s v="PUBH"/>
    <x v="12"/>
    <x v="1"/>
    <s v="RES"/>
    <x v="1"/>
    <n v="19"/>
  </r>
  <r>
    <x v="4"/>
    <n v="2177"/>
    <s v="Fall 2017"/>
    <x v="3"/>
    <s v="EOT"/>
    <s v="PAFF"/>
    <x v="1"/>
    <x v="0"/>
    <s v="NRES"/>
    <x v="0"/>
    <n v="836"/>
  </r>
  <r>
    <x v="4"/>
    <n v="2221"/>
    <s v="Spring 2022"/>
    <x v="9"/>
    <s v="EOT"/>
    <s v="CLAS"/>
    <x v="5"/>
    <x v="1"/>
    <s v="RES"/>
    <x v="1"/>
    <n v="2555"/>
  </r>
  <r>
    <x v="4"/>
    <n v="2227"/>
    <s v="Fall 2022"/>
    <x v="6"/>
    <s v="EOT"/>
    <s v="EDUC"/>
    <x v="3"/>
    <x v="1"/>
    <s v="RES"/>
    <x v="1"/>
    <n v="5823"/>
  </r>
  <r>
    <x v="4"/>
    <n v="2197"/>
    <s v="Fall 2019"/>
    <x v="5"/>
    <s v="EOT"/>
    <s v="CLAS"/>
    <x v="5"/>
    <x v="0"/>
    <s v="RES"/>
    <x v="1"/>
    <n v="59067"/>
  </r>
  <r>
    <x v="4"/>
    <n v="2204"/>
    <s v="Summer 2020"/>
    <x v="8"/>
    <s v="EOT"/>
    <s v="BUSN"/>
    <x v="0"/>
    <x v="0"/>
    <s v="RES"/>
    <x v="1"/>
    <n v="5472"/>
  </r>
  <r>
    <x v="4"/>
    <n v="2241"/>
    <s v="Spring 2024"/>
    <x v="0"/>
    <s v="EOT"/>
    <s v="CLAS"/>
    <x v="5"/>
    <x v="0"/>
    <s v="RES"/>
    <x v="1"/>
    <n v="38889"/>
  </r>
  <r>
    <x v="4"/>
    <n v="2177"/>
    <s v="Fall 2017"/>
    <x v="3"/>
    <s v="EOT"/>
    <s v="NODG"/>
    <x v="8"/>
    <x v="1"/>
    <s v="NRES"/>
    <x v="0"/>
    <n v="220"/>
  </r>
  <r>
    <x v="4"/>
    <n v="2241"/>
    <s v="Spring 2024"/>
    <x v="0"/>
    <s v="EOT"/>
    <s v="BUSN"/>
    <x v="0"/>
    <x v="1"/>
    <s v="RES"/>
    <x v="1"/>
    <n v="6397"/>
  </r>
  <r>
    <x v="4"/>
    <n v="2234"/>
    <s v="Summer 2023"/>
    <x v="0"/>
    <s v="EOT"/>
    <s v="CLAS"/>
    <x v="5"/>
    <x v="1"/>
    <s v="NRES"/>
    <x v="0"/>
    <n v="42"/>
  </r>
  <r>
    <x v="4"/>
    <n v="2227"/>
    <s v="Fall 2022"/>
    <x v="6"/>
    <s v="EOT"/>
    <s v="ENGR"/>
    <x v="6"/>
    <x v="0"/>
    <s v="RES"/>
    <x v="1"/>
    <n v="13830"/>
  </r>
  <r>
    <x v="4"/>
    <n v="2181"/>
    <s v="Spring 2018"/>
    <x v="3"/>
    <s v="EOT"/>
    <s v="CLAS"/>
    <x v="5"/>
    <x v="1"/>
    <s v="RES"/>
    <x v="1"/>
    <n v="2360"/>
  </r>
  <r>
    <x v="4"/>
    <n v="2224"/>
    <s v="Summer 2022"/>
    <x v="6"/>
    <s v="EOT"/>
    <s v="PUBH"/>
    <x v="12"/>
    <x v="1"/>
    <s v="RES"/>
    <x v="1"/>
    <n v="12"/>
  </r>
  <r>
    <x v="4"/>
    <n v="2251"/>
    <s v="Spring 2025"/>
    <x v="7"/>
    <s v="CENSUS"/>
    <s v="BUSN"/>
    <x v="0"/>
    <x v="0"/>
    <s v="RES"/>
    <x v="1"/>
    <n v="21257"/>
  </r>
  <r>
    <x v="4"/>
    <n v="2174"/>
    <s v="Summer 2017"/>
    <x v="3"/>
    <s v="EOT"/>
    <s v="EDUC"/>
    <x v="3"/>
    <x v="1"/>
    <s v="RES"/>
    <x v="1"/>
    <n v="3896"/>
  </r>
  <r>
    <x v="4"/>
    <n v="2191"/>
    <s v="Spring 2019"/>
    <x v="2"/>
    <s v="EOT"/>
    <s v="PAFF"/>
    <x v="1"/>
    <x v="1"/>
    <s v="NRES"/>
    <x v="0"/>
    <n v="484"/>
  </r>
  <r>
    <x v="4"/>
    <n v="2247"/>
    <s v="Fall 2024"/>
    <x v="7"/>
    <s v="EOT"/>
    <s v="NODG"/>
    <x v="8"/>
    <x v="1"/>
    <s v="RES"/>
    <x v="1"/>
    <n v="1099"/>
  </r>
  <r>
    <x v="4"/>
    <n v="2214"/>
    <s v="Summer 2021"/>
    <x v="9"/>
    <s v="EOT"/>
    <s v="ARPL"/>
    <x v="4"/>
    <x v="0"/>
    <s v="NRES"/>
    <x v="0"/>
    <n v="63"/>
  </r>
  <r>
    <x v="4"/>
    <n v="2201"/>
    <s v="Spring 2020"/>
    <x v="5"/>
    <s v="EOT"/>
    <s v="ENGR"/>
    <x v="6"/>
    <x v="0"/>
    <s v="RES"/>
    <x v="1"/>
    <n v="13101"/>
  </r>
  <r>
    <x v="4"/>
    <n v="2211"/>
    <s v="Spring 2021"/>
    <x v="8"/>
    <s v="EOT"/>
    <s v="ENGR"/>
    <x v="6"/>
    <x v="1"/>
    <s v="NRES"/>
    <x v="0"/>
    <n v="1114"/>
  </r>
  <r>
    <x v="4"/>
    <n v="2237"/>
    <s v="Fall 2023"/>
    <x v="0"/>
    <s v="EOT"/>
    <s v="EDUC"/>
    <x v="3"/>
    <x v="0"/>
    <s v="NRES"/>
    <x v="0"/>
    <n v="283"/>
  </r>
  <r>
    <x v="4"/>
    <n v="2224"/>
    <s v="Summer 2022"/>
    <x v="6"/>
    <s v="EOT"/>
    <s v="NODG"/>
    <x v="8"/>
    <x v="1"/>
    <s v="RES"/>
    <x v="1"/>
    <n v="344"/>
  </r>
  <r>
    <x v="4"/>
    <n v="2231"/>
    <s v="Spring 2023"/>
    <x v="6"/>
    <s v="EOT"/>
    <s v="EDUC"/>
    <x v="3"/>
    <x v="1"/>
    <s v="NRES"/>
    <x v="0"/>
    <n v="680"/>
  </r>
  <r>
    <x v="4"/>
    <n v="2191"/>
    <s v="Spring 2019"/>
    <x v="2"/>
    <s v="EOT"/>
    <s v="ENGR"/>
    <x v="6"/>
    <x v="0"/>
    <s v="RES"/>
    <x v="1"/>
    <n v="11655"/>
  </r>
  <r>
    <x v="4"/>
    <n v="2164"/>
    <s v="Summer 2016"/>
    <x v="1"/>
    <s v="EOT"/>
    <s v="PUBH"/>
    <x v="12"/>
    <x v="1"/>
    <s v="RES"/>
    <x v="1"/>
    <n v="25"/>
  </r>
  <r>
    <x v="4"/>
    <n v="2194"/>
    <s v="Summer 2019"/>
    <x v="5"/>
    <s v="EOT"/>
    <s v="ARTM"/>
    <x v="2"/>
    <x v="1"/>
    <s v="NRES"/>
    <x v="0"/>
    <n v="34"/>
  </r>
  <r>
    <x v="4"/>
    <n v="2181"/>
    <s v="Spring 2018"/>
    <x v="3"/>
    <s v="EOT"/>
    <s v="BUSN"/>
    <x v="0"/>
    <x v="1"/>
    <s v="RES"/>
    <x v="1"/>
    <n v="4911.5"/>
  </r>
  <r>
    <x v="4"/>
    <n v="2201"/>
    <s v="Spring 2020"/>
    <x v="5"/>
    <s v="EOT"/>
    <s v="PAFF"/>
    <x v="1"/>
    <x v="1"/>
    <s v="NRES"/>
    <x v="0"/>
    <n v="424"/>
  </r>
  <r>
    <x v="4"/>
    <n v="2217"/>
    <s v="Fall 2021"/>
    <x v="9"/>
    <s v="EOT"/>
    <s v="BUSN"/>
    <x v="0"/>
    <x v="0"/>
    <s v="NRES"/>
    <x v="0"/>
    <n v="2885"/>
  </r>
  <r>
    <x v="4"/>
    <n v="2167"/>
    <s v="Fall 2016"/>
    <x v="1"/>
    <s v="EOT"/>
    <s v="ARPL"/>
    <x v="4"/>
    <x v="1"/>
    <s v="RES"/>
    <x v="1"/>
    <n v="4035"/>
  </r>
  <r>
    <x v="4"/>
    <n v="2227"/>
    <s v="Fall 2022"/>
    <x v="6"/>
    <s v="EOT"/>
    <s v="EDUC"/>
    <x v="3"/>
    <x v="1"/>
    <s v="NRES"/>
    <x v="0"/>
    <n v="660"/>
  </r>
  <r>
    <x v="4"/>
    <n v="2184"/>
    <s v="Summer 2018"/>
    <x v="2"/>
    <s v="EOT"/>
    <s v="EDUC"/>
    <x v="3"/>
    <x v="0"/>
    <s v="RES"/>
    <x v="1"/>
    <n v="496"/>
  </r>
  <r>
    <x v="4"/>
    <n v="2157"/>
    <s v="Fall 2015"/>
    <x v="4"/>
    <s v="EOT"/>
    <s v="EDUC"/>
    <x v="3"/>
    <x v="0"/>
    <s v="RES"/>
    <x v="1"/>
    <n v="1936"/>
  </r>
  <r>
    <x v="4"/>
    <n v="2191"/>
    <s v="Spring 2019"/>
    <x v="2"/>
    <s v="EOT"/>
    <s v="ENGR"/>
    <x v="6"/>
    <x v="0"/>
    <s v="NRES"/>
    <x v="0"/>
    <n v="1577"/>
  </r>
  <r>
    <x v="4"/>
    <n v="2157"/>
    <s v="Fall 2015"/>
    <x v="4"/>
    <s v="EOT"/>
    <s v="ARTM"/>
    <x v="2"/>
    <x v="0"/>
    <s v="RES"/>
    <x v="1"/>
    <n v="12008"/>
  </r>
  <r>
    <x v="4"/>
    <n v="2247"/>
    <s v="Fall 2024"/>
    <x v="7"/>
    <s v="EOT"/>
    <s v="MEDS"/>
    <x v="9"/>
    <x v="1"/>
    <s v="RES"/>
    <x v="1"/>
    <n v="4"/>
  </r>
  <r>
    <x v="4"/>
    <n v="2217"/>
    <s v="Fall 2021"/>
    <x v="9"/>
    <s v="EOT"/>
    <s v="NODG"/>
    <x v="8"/>
    <x v="1"/>
    <s v="NRES"/>
    <x v="0"/>
    <n v="161"/>
  </r>
  <r>
    <x v="4"/>
    <n v="2231"/>
    <s v="Spring 2023"/>
    <x v="6"/>
    <s v="EOT"/>
    <s v="EDUC"/>
    <x v="3"/>
    <x v="1"/>
    <s v="RES"/>
    <x v="1"/>
    <n v="5378"/>
  </r>
  <r>
    <x v="4"/>
    <n v="2187"/>
    <s v="Fall 2018"/>
    <x v="2"/>
    <s v="EOT"/>
    <s v="NOCR"/>
    <x v="10"/>
    <x v="2"/>
    <s v="NRES"/>
    <x v="0"/>
    <n v="3"/>
  </r>
  <r>
    <x v="4"/>
    <n v="2217"/>
    <s v="Fall 2021"/>
    <x v="9"/>
    <s v="EOT"/>
    <s v="PUBH"/>
    <x v="12"/>
    <x v="1"/>
    <s v="RES"/>
    <x v="1"/>
    <n v="22"/>
  </r>
  <r>
    <x v="4"/>
    <n v="2194"/>
    <s v="Summer 2019"/>
    <x v="5"/>
    <s v="EOT"/>
    <s v="NODG"/>
    <x v="8"/>
    <x v="0"/>
    <s v="NRES"/>
    <x v="0"/>
    <n v="82"/>
  </r>
  <r>
    <x v="4"/>
    <n v="2187"/>
    <s v="Fall 2018"/>
    <x v="2"/>
    <s v="EOT"/>
    <s v="CLAS"/>
    <x v="5"/>
    <x v="1"/>
    <s v="RES"/>
    <x v="1"/>
    <n v="2614"/>
  </r>
  <r>
    <x v="4"/>
    <n v="2237"/>
    <s v="Fall 2023"/>
    <x v="0"/>
    <s v="EOT"/>
    <s v="PUBH"/>
    <x v="12"/>
    <x v="1"/>
    <s v="RES"/>
    <x v="1"/>
    <n v="25"/>
  </r>
  <r>
    <x v="4"/>
    <n v="2171"/>
    <s v="Spring 2017"/>
    <x v="1"/>
    <s v="EOT"/>
    <s v="ARPL"/>
    <x v="4"/>
    <x v="0"/>
    <s v="NRES"/>
    <x v="0"/>
    <n v="919"/>
  </r>
  <r>
    <x v="4"/>
    <n v="2164"/>
    <s v="Summer 2016"/>
    <x v="1"/>
    <s v="EOT"/>
    <s v="CLAS"/>
    <x v="5"/>
    <x v="0"/>
    <s v="NRES"/>
    <x v="0"/>
    <n v="1605"/>
  </r>
  <r>
    <x v="4"/>
    <n v="2201"/>
    <s v="Spring 2020"/>
    <x v="5"/>
    <s v="EOT"/>
    <s v="ARPL"/>
    <x v="4"/>
    <x v="0"/>
    <s v="NRES"/>
    <x v="0"/>
    <n v="884"/>
  </r>
  <r>
    <x v="4"/>
    <n v="2207"/>
    <s v="Fall 2020"/>
    <x v="8"/>
    <s v="EOT"/>
    <s v="PUBH"/>
    <x v="12"/>
    <x v="1"/>
    <s v="NRES"/>
    <x v="0"/>
    <n v="12"/>
  </r>
  <r>
    <x v="4"/>
    <n v="2214"/>
    <s v="Summer 2021"/>
    <x v="9"/>
    <s v="EOT"/>
    <s v="ENGR"/>
    <x v="6"/>
    <x v="1"/>
    <s v="NRES"/>
    <x v="0"/>
    <n v="106"/>
  </r>
  <r>
    <x v="4"/>
    <n v="2217"/>
    <s v="Fall 2021"/>
    <x v="9"/>
    <s v="EOT"/>
    <s v="CLAS"/>
    <x v="5"/>
    <x v="0"/>
    <s v="NRES"/>
    <x v="0"/>
    <n v="69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A3EFEE-A00B-4BB9-9CEE-9AE42A3B27FD}" name="PivotTable3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B3:AB19" firstHeaderRow="1" firstDataRow="3" firstDataCol="3"/>
  <pivotFields count="11">
    <pivotField axis="axisRow" compact="0" outline="0" showAll="0">
      <items count="6">
        <item x="4"/>
        <item x="0"/>
        <item h="1" x="1"/>
        <item h="1" x="3"/>
        <item h="1" x="2"/>
        <item t="default"/>
      </items>
    </pivotField>
    <pivotField compact="0" outline="0" showAll="0"/>
    <pivotField compact="0" outline="0" showAll="0"/>
    <pivotField axis="axisCol" compact="0" outline="0" showAll="0">
      <items count="11">
        <item h="1" x="4"/>
        <item h="1" x="1"/>
        <item h="1" x="3"/>
        <item h="1" x="2"/>
        <item h="1" x="5"/>
        <item h="1" x="8"/>
        <item h="1" x="9"/>
        <item x="7"/>
        <item x="0"/>
        <item x="6"/>
        <item t="default"/>
      </items>
    </pivotField>
    <pivotField compact="0" outline="0" showAll="0"/>
    <pivotField compact="0" outline="0" showAll="0"/>
    <pivotField axis="axisCol" compact="0" outline="0" showAll="0">
      <items count="17">
        <item x="0"/>
        <item x="4"/>
        <item x="2"/>
        <item x="6"/>
        <item x="5"/>
        <item x="3"/>
        <item x="1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compact="0" outline="0" showAll="0">
      <items count="5">
        <item x="0"/>
        <item x="1"/>
        <item x="2"/>
        <item x="3"/>
        <item t="default"/>
      </items>
    </pivotField>
    <pivotField compact="0" outline="0" showAll="0"/>
    <pivotField axis="axisRow" compact="0" outline="0" showAll="0">
      <items count="4">
        <item x="1"/>
        <item x="0"/>
        <item m="1" x="2"/>
        <item t="default"/>
      </items>
    </pivotField>
    <pivotField dataField="1" compact="0" outline="0" showAll="0"/>
  </pivotFields>
  <rowFields count="3">
    <field x="0"/>
    <field x="9"/>
    <field x="7"/>
  </rowFields>
  <rowItems count="14">
    <i>
      <x/>
      <x/>
      <x/>
    </i>
    <i r="2">
      <x v="1"/>
    </i>
    <i t="default" r="1">
      <x/>
    </i>
    <i r="1">
      <x v="1"/>
      <x/>
    </i>
    <i r="2">
      <x v="1"/>
    </i>
    <i t="default" r="1">
      <x v="1"/>
    </i>
    <i t="default">
      <x/>
    </i>
    <i>
      <x v="1"/>
      <x/>
      <x/>
    </i>
    <i r="2">
      <x v="1"/>
    </i>
    <i t="default" r="1">
      <x/>
    </i>
    <i r="1">
      <x v="1"/>
      <x/>
    </i>
    <i r="2">
      <x v="1"/>
    </i>
    <i t="default" r="1">
      <x v="1"/>
    </i>
    <i t="default">
      <x v="1"/>
    </i>
  </rowItems>
  <colFields count="2">
    <field x="3"/>
    <field x="6"/>
  </colFields>
  <colItems count="24"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7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8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9"/>
    </i>
  </colItems>
  <dataFields count="1">
    <dataField name="Sum of Metric Value" fld="10" baseField="0" baseItem="0" numFmtId="3"/>
  </dataFields>
  <formats count="9">
    <format dxfId="10">
      <pivotArea field="0" type="button" dataOnly="0" labelOnly="1" outline="0" axis="axisRow" fieldPosition="0"/>
    </format>
    <format dxfId="9">
      <pivotArea field="9" type="button" dataOnly="0" labelOnly="1" outline="0" axis="axisRow" fieldPosition="1"/>
    </format>
    <format dxfId="8">
      <pivotArea field="7" type="button" dataOnly="0" labelOnly="1" outline="0" axis="axisRow" fieldPosition="2"/>
    </format>
    <format dxfId="7">
      <pivotArea dataOnly="0" labelOnly="1" outline="0" fieldPosition="0">
        <references count="1">
          <reference field="3" count="1" defaultSubtotal="1">
            <x v="7"/>
          </reference>
        </references>
      </pivotArea>
    </format>
    <format dxfId="6">
      <pivotArea dataOnly="0" labelOnly="1" outline="0" fieldPosition="0">
        <references count="1">
          <reference field="3" count="1" defaultSubtotal="1">
            <x v="8"/>
          </reference>
        </references>
      </pivotArea>
    </format>
    <format dxfId="5">
      <pivotArea dataOnly="0" labelOnly="1" outline="0" fieldPosition="0">
        <references count="1">
          <reference field="3" count="1" defaultSubtotal="1">
            <x v="9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7"/>
          </reference>
          <reference field="6" count="0"/>
        </references>
      </pivotArea>
    </format>
    <format dxfId="3">
      <pivotArea dataOnly="0" labelOnly="1" outline="0" fieldPosition="0">
        <references count="2">
          <reference field="3" count="1" selected="0">
            <x v="8"/>
          </reference>
          <reference field="6" count="0"/>
        </references>
      </pivotArea>
    </format>
    <format dxfId="2">
      <pivotArea dataOnly="0" labelOnly="1" outline="0" fieldPosition="0">
        <references count="2">
          <reference field="3" count="1" selected="0">
            <x v="9"/>
          </reference>
          <reference field="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BAED41-F1FC-4EDD-873C-FFD6741F7D07}" name="PivotTable1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B22:AB38" firstHeaderRow="1" firstDataRow="3" firstDataCol="3"/>
  <pivotFields count="11">
    <pivotField axis="axisRow" compact="0" outline="0" showAll="0">
      <items count="6">
        <item x="4"/>
        <item x="0"/>
        <item h="1" x="1"/>
        <item h="1" x="3"/>
        <item h="1" x="2"/>
        <item t="default"/>
      </items>
    </pivotField>
    <pivotField compact="0" outline="0" showAll="0"/>
    <pivotField compact="0" outline="0" showAll="0"/>
    <pivotField axis="axisCol" compact="0" outline="0" showAll="0">
      <items count="11">
        <item h="1" x="4"/>
        <item h="1" x="1"/>
        <item h="1" x="3"/>
        <item h="1" x="2"/>
        <item h="1" x="5"/>
        <item h="1" x="8"/>
        <item h="1" x="9"/>
        <item x="7"/>
        <item x="0"/>
        <item x="6"/>
        <item t="default"/>
      </items>
    </pivotField>
    <pivotField compact="0" outline="0" showAll="0"/>
    <pivotField compact="0" outline="0" showAll="0"/>
    <pivotField axis="axisCol" compact="0" outline="0" showAll="0">
      <items count="17">
        <item x="0"/>
        <item x="4"/>
        <item x="2"/>
        <item x="6"/>
        <item x="5"/>
        <item x="3"/>
        <item x="1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compact="0" outline="0" showAll="0">
      <items count="5">
        <item x="0"/>
        <item x="1"/>
        <item x="2"/>
        <item x="3"/>
        <item t="default"/>
      </items>
    </pivotField>
    <pivotField compact="0" outline="0" showAll="0"/>
    <pivotField axis="axisRow" compact="0" outline="0" showAll="0">
      <items count="4">
        <item x="1"/>
        <item x="0"/>
        <item m="1" x="2"/>
        <item t="default"/>
      </items>
    </pivotField>
    <pivotField dataField="1" compact="0" outline="0" showAll="0"/>
  </pivotFields>
  <rowFields count="3">
    <field x="0"/>
    <field x="9"/>
    <field x="7"/>
  </rowFields>
  <rowItems count="14">
    <i>
      <x/>
      <x/>
      <x/>
    </i>
    <i r="2">
      <x v="1"/>
    </i>
    <i t="default" r="1">
      <x/>
    </i>
    <i r="1">
      <x v="1"/>
      <x/>
    </i>
    <i r="2">
      <x v="1"/>
    </i>
    <i t="default" r="1">
      <x v="1"/>
    </i>
    <i t="default">
      <x/>
    </i>
    <i>
      <x v="1"/>
      <x/>
      <x/>
    </i>
    <i r="2">
      <x v="1"/>
    </i>
    <i t="default" r="1">
      <x/>
    </i>
    <i r="1">
      <x v="1"/>
      <x/>
    </i>
    <i r="2">
      <x v="1"/>
    </i>
    <i t="default" r="1">
      <x v="1"/>
    </i>
    <i t="default">
      <x v="1"/>
    </i>
  </rowItems>
  <colFields count="2">
    <field x="3"/>
    <field x="6"/>
  </colFields>
  <colItems count="24"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7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8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9"/>
    </i>
  </colItems>
  <dataFields count="1">
    <dataField name="Sum of Metric Value" fld="10" baseField="3" baseItem="0" numFmtId="10">
      <extLst>
        <ext xmlns:x14="http://schemas.microsoft.com/office/spreadsheetml/2009/9/main" uri="{E15A36E0-9728-4e99-A89B-3F7291B0FE68}">
          <x14:dataField pivotShowAs="percentOfParent"/>
        </ext>
      </extLst>
    </dataField>
  </dataFields>
  <formats count="9">
    <format dxfId="19">
      <pivotArea field="0" type="button" dataOnly="0" labelOnly="1" outline="0" axis="axisRow" fieldPosition="0"/>
    </format>
    <format dxfId="18">
      <pivotArea field="9" type="button" dataOnly="0" labelOnly="1" outline="0" axis="axisRow" fieldPosition="1"/>
    </format>
    <format dxfId="17">
      <pivotArea field="7" type="button" dataOnly="0" labelOnly="1" outline="0" axis="axisRow" fieldPosition="2"/>
    </format>
    <format dxfId="16">
      <pivotArea dataOnly="0" labelOnly="1" outline="0" fieldPosition="0">
        <references count="1">
          <reference field="3" count="1" defaultSubtotal="1">
            <x v="7"/>
          </reference>
        </references>
      </pivotArea>
    </format>
    <format dxfId="15">
      <pivotArea dataOnly="0" labelOnly="1" outline="0" fieldPosition="0">
        <references count="1">
          <reference field="3" count="1" defaultSubtotal="1">
            <x v="8"/>
          </reference>
        </references>
      </pivotArea>
    </format>
    <format dxfId="14">
      <pivotArea dataOnly="0" labelOnly="1" outline="0" fieldPosition="0">
        <references count="1">
          <reference field="3" count="1" defaultSubtotal="1">
            <x v="9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7"/>
          </reference>
          <reference field="6" count="0"/>
        </references>
      </pivotArea>
    </format>
    <format dxfId="12">
      <pivotArea dataOnly="0" labelOnly="1" outline="0" fieldPosition="0">
        <references count="2">
          <reference field="3" count="1" selected="0">
            <x v="8"/>
          </reference>
          <reference field="6" count="0"/>
        </references>
      </pivotArea>
    </format>
    <format dxfId="11">
      <pivotArea dataOnly="0" labelOnly="1" outline="0" fieldPosition="0">
        <references count="2">
          <reference field="3" count="1" selected="0">
            <x v="9"/>
          </reference>
          <reference field="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7" dT="2026-02-05T16:27:19.68" personId="{7554EA36-A34F-45D0-AECC-E925BC45A3DD}" id="{7103D917-0181-4E7D-BCD0-6A6D31260144}">
    <text>Adjusted by $1 for rounding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BDB5-68A8-42D7-9C48-67B38887861B}">
  <sheetPr>
    <tabColor rgb="FF00B0F0"/>
  </sheetPr>
  <dimension ref="A1"/>
  <sheetViews>
    <sheetView tabSelected="1" topLeftCell="A2" zoomScale="107" workbookViewId="0">
      <selection activeCell="B2" sqref="B2"/>
    </sheetView>
  </sheetViews>
  <sheetFormatPr defaultRowHeight="15"/>
  <cols>
    <col min="1" max="16384" width="9.140625" style="238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91D41-B4C8-47CF-91B9-F1067B404CFF}">
  <sheetPr>
    <tabColor rgb="FF00B0F0"/>
  </sheetPr>
  <dimension ref="B1:R58"/>
  <sheetViews>
    <sheetView topLeftCell="C1" zoomScale="114" zoomScaleNormal="85" workbookViewId="0">
      <selection activeCell="E3" sqref="E3"/>
    </sheetView>
  </sheetViews>
  <sheetFormatPr defaultRowHeight="15"/>
  <cols>
    <col min="1" max="1" width="2.85546875" style="241" customWidth="1"/>
    <col min="2" max="2" width="20.7109375" style="264" bestFit="1" customWidth="1"/>
    <col min="3" max="3" width="4.85546875" style="241" bestFit="1" customWidth="1"/>
    <col min="4" max="4" width="50.85546875" style="241" customWidth="1"/>
    <col min="5" max="5" width="18.5703125" style="242" bestFit="1" customWidth="1"/>
    <col min="6" max="7" width="14.5703125" style="241" bestFit="1" customWidth="1"/>
    <col min="8" max="8" width="13.5703125" style="241" bestFit="1" customWidth="1"/>
    <col min="9" max="11" width="14.5703125" style="241" bestFit="1" customWidth="1"/>
    <col min="12" max="12" width="13.5703125" style="241" bestFit="1" customWidth="1"/>
    <col min="13" max="13" width="169" style="241" bestFit="1" customWidth="1"/>
    <col min="14" max="16384" width="9.140625" style="241"/>
  </cols>
  <sheetData>
    <row r="1" spans="2:13" ht="15.75" thickBot="1"/>
    <row r="2" spans="2:13">
      <c r="B2" s="265" t="s">
        <v>118</v>
      </c>
      <c r="C2" s="243" t="s">
        <v>292</v>
      </c>
      <c r="D2" s="243" t="s">
        <v>117</v>
      </c>
      <c r="E2" s="244" t="s">
        <v>119</v>
      </c>
      <c r="F2" s="243"/>
      <c r="G2" s="243"/>
      <c r="H2" s="243"/>
      <c r="I2" s="243"/>
      <c r="J2" s="243"/>
      <c r="K2" s="243"/>
      <c r="L2" s="243"/>
      <c r="M2" s="245" t="s">
        <v>120</v>
      </c>
    </row>
    <row r="3" spans="2:13">
      <c r="B3" s="263"/>
      <c r="C3" s="241">
        <v>1</v>
      </c>
      <c r="D3" s="241" t="s">
        <v>127</v>
      </c>
      <c r="E3" s="246">
        <f>+'Table B (25-26) '!E11</f>
        <v>88321221</v>
      </c>
      <c r="M3" s="247" t="s">
        <v>285</v>
      </c>
    </row>
    <row r="4" spans="2:13">
      <c r="B4" s="263"/>
      <c r="C4" s="241">
        <f>+IF(C3&lt;&gt;"",C3+1,C2+1)</f>
        <v>2</v>
      </c>
      <c r="D4" s="241" t="s">
        <v>128</v>
      </c>
      <c r="E4" s="246">
        <f>+'Table B (25-26) '!E14</f>
        <v>35194555</v>
      </c>
      <c r="M4" s="247" t="s">
        <v>285</v>
      </c>
    </row>
    <row r="5" spans="2:13">
      <c r="B5" s="263"/>
      <c r="C5" s="241">
        <f>+IF(C4&lt;&gt;"",C4+1,C3+1)</f>
        <v>3</v>
      </c>
      <c r="D5" s="241" t="s">
        <v>129</v>
      </c>
      <c r="E5" s="246">
        <f>+'Table B (25-26) '!E12</f>
        <v>27900743</v>
      </c>
      <c r="M5" s="247" t="s">
        <v>285</v>
      </c>
    </row>
    <row r="6" spans="2:13">
      <c r="B6" s="263"/>
      <c r="C6" s="241">
        <f>+IF(C5&lt;&gt;"",C5+1,C4+1)</f>
        <v>4</v>
      </c>
      <c r="D6" s="241" t="s">
        <v>130</v>
      </c>
      <c r="E6" s="246">
        <f>+'Table B (25-26) '!E15</f>
        <v>14807303</v>
      </c>
      <c r="M6" s="247" t="s">
        <v>285</v>
      </c>
    </row>
    <row r="7" spans="2:13">
      <c r="B7" s="263"/>
      <c r="C7" s="241">
        <f>+IF(C6&lt;&gt;"",C6+1,C5+1)</f>
        <v>5</v>
      </c>
      <c r="D7" s="241" t="s">
        <v>112</v>
      </c>
      <c r="E7" s="246">
        <f>+'Table B (25-26) '!E9+'Table B (25-26) '!E17</f>
        <v>52290464</v>
      </c>
      <c r="M7" s="247" t="s">
        <v>285</v>
      </c>
    </row>
    <row r="8" spans="2:13">
      <c r="B8" s="263" t="s">
        <v>116</v>
      </c>
      <c r="C8" s="241">
        <f>+IF(C7&lt;&gt;"",C7+1,C6+1)</f>
        <v>6</v>
      </c>
      <c r="D8" s="241" t="s">
        <v>113</v>
      </c>
      <c r="E8" s="248">
        <f>SUM(E3:E7)</f>
        <v>218514286</v>
      </c>
      <c r="M8" s="247" t="str">
        <f>"Sum Rows "&amp;C3&amp;" through "&amp;C7</f>
        <v>Sum Rows 1 through 5</v>
      </c>
    </row>
    <row r="9" spans="2:13">
      <c r="B9" s="263"/>
      <c r="E9" s="248"/>
      <c r="M9" s="247"/>
    </row>
    <row r="10" spans="2:13">
      <c r="B10" s="263" t="s">
        <v>115</v>
      </c>
      <c r="C10" s="241">
        <f>+IF(C9&lt;&gt;"",C9+1,C8+1)</f>
        <v>7</v>
      </c>
      <c r="D10" s="241" t="s">
        <v>114</v>
      </c>
      <c r="E10" s="246">
        <f>'FY26 Budget- Campus Mandatory'!O39</f>
        <v>48670713</v>
      </c>
      <c r="M10" s="247" t="s">
        <v>286</v>
      </c>
    </row>
    <row r="11" spans="2:13">
      <c r="B11" s="263"/>
      <c r="C11" s="241">
        <f>+IF(C10&lt;&gt;"",C10+1,C9+1)</f>
        <v>8</v>
      </c>
      <c r="D11" s="241" t="s">
        <v>121</v>
      </c>
      <c r="E11" s="249">
        <f>+E8-E10</f>
        <v>169843573</v>
      </c>
      <c r="M11" s="247" t="str">
        <f>"Row "&amp;C8&amp;" - Row "&amp;C10</f>
        <v>Row 6 - Row 7</v>
      </c>
    </row>
    <row r="12" spans="2:13">
      <c r="B12" s="263" t="s">
        <v>122</v>
      </c>
      <c r="C12" s="241">
        <f>+IF(C11&lt;&gt;"",C11+1,C10+1)</f>
        <v>9</v>
      </c>
      <c r="D12" s="241" t="s">
        <v>126</v>
      </c>
      <c r="E12" s="249">
        <f>ROUND(+E11*1%,0)</f>
        <v>1698436</v>
      </c>
      <c r="M12" s="247" t="str">
        <f>"1% of Allocable Revenue Less University Mandatory.  Row "&amp;C11&amp;" * 1%."</f>
        <v>1% of Allocable Revenue Less University Mandatory.  Row 8 * 1%.</v>
      </c>
    </row>
    <row r="13" spans="2:13">
      <c r="B13" s="263" t="s">
        <v>123</v>
      </c>
      <c r="C13" s="241">
        <f>+IF(C12&lt;&gt;"",C12+1,C11+1)</f>
        <v>10</v>
      </c>
      <c r="D13" s="241" t="s">
        <v>123</v>
      </c>
      <c r="E13" s="249">
        <f>+E11-E12</f>
        <v>168145137</v>
      </c>
      <c r="M13" s="247" t="str">
        <f>"Row "&amp;C11&amp;" - Row "&amp;C12</f>
        <v>Row 8 - Row 9</v>
      </c>
    </row>
    <row r="14" spans="2:13">
      <c r="B14" s="263"/>
      <c r="E14" s="249"/>
      <c r="M14" s="247"/>
    </row>
    <row r="15" spans="2:13">
      <c r="B15" s="263" t="s">
        <v>124</v>
      </c>
      <c r="C15" s="241">
        <f>+IF(C14&lt;&gt;"",C14+1,C13+1)</f>
        <v>11</v>
      </c>
      <c r="D15" s="241" t="s">
        <v>328</v>
      </c>
      <c r="E15" s="249">
        <f>ROUND(+E$13*F15,0)</f>
        <v>58010072</v>
      </c>
      <c r="F15" s="250">
        <v>0.34500000000000003</v>
      </c>
      <c r="M15" s="247" t="str">
        <f>"Row "&amp;C13&amp;" * "&amp;F15*100&amp;"%"</f>
        <v>Row 10 * 34.5%</v>
      </c>
    </row>
    <row r="16" spans="2:13" ht="15.75" thickBot="1">
      <c r="B16" s="263" t="s">
        <v>124</v>
      </c>
      <c r="C16" s="241">
        <f>+IF(C15&lt;&gt;"",C15+1,C14+1)</f>
        <v>12</v>
      </c>
      <c r="D16" s="241" t="s">
        <v>125</v>
      </c>
      <c r="E16" s="249">
        <f>ROUND(+E$13*F16,0)</f>
        <v>110135065</v>
      </c>
      <c r="F16" s="250">
        <f>1-F15</f>
        <v>0.65500000000000003</v>
      </c>
      <c r="M16" s="247" t="str">
        <f>"Row "&amp;C13&amp;" * "&amp;F16*100&amp;"%"</f>
        <v>Row 10 * 65.5%</v>
      </c>
    </row>
    <row r="17" spans="2:13" ht="60.75" thickTop="1">
      <c r="B17" s="266"/>
      <c r="C17" s="251"/>
      <c r="D17" s="251"/>
      <c r="E17" s="239" t="s">
        <v>149</v>
      </c>
      <c r="F17" s="240" t="s">
        <v>24</v>
      </c>
      <c r="G17" s="240" t="s">
        <v>134</v>
      </c>
      <c r="H17" s="240" t="s">
        <v>6</v>
      </c>
      <c r="I17" s="240" t="s">
        <v>132</v>
      </c>
      <c r="J17" s="240" t="s">
        <v>133</v>
      </c>
      <c r="K17" s="240" t="s">
        <v>131</v>
      </c>
      <c r="L17" s="240" t="s">
        <v>13</v>
      </c>
      <c r="M17" s="252"/>
    </row>
    <row r="18" spans="2:13">
      <c r="B18" s="329" t="s">
        <v>289</v>
      </c>
      <c r="C18" s="241">
        <f t="shared" ref="C18:C36" si="0">+IF(C17&lt;&gt;"",C17+1,C16+1)</f>
        <v>13</v>
      </c>
      <c r="D18" s="241" t="s">
        <v>135</v>
      </c>
      <c r="E18" s="249">
        <f>+E$16*(E3/E$8)</f>
        <v>44515457.518939354</v>
      </c>
      <c r="M18" s="247" t="str">
        <f>"School/College Allocation assigned as undergraduate resident tuition assuming same proportions as the initial revenue budget. Row "&amp;C$16&amp;" * (Row "&amp;C3&amp;" / Row "&amp;C$8&amp;")"</f>
        <v>School/College Allocation assigned as undergraduate resident tuition assuming same proportions as the initial revenue budget. Row 12 * (Row 1 / Row 6)</v>
      </c>
    </row>
    <row r="19" spans="2:13">
      <c r="B19" s="329"/>
      <c r="C19" s="241">
        <f t="shared" si="0"/>
        <v>14</v>
      </c>
      <c r="D19" s="241" t="s">
        <v>136</v>
      </c>
      <c r="E19" s="253">
        <v>0.5</v>
      </c>
      <c r="F19" s="250">
        <f>+'Metrics- Multiple Majors'!E42</f>
        <v>0.2174048336735673</v>
      </c>
      <c r="G19" s="250">
        <f>+'Metrics- Multiple Majors'!F42</f>
        <v>4.7224027121672757E-2</v>
      </c>
      <c r="H19" s="250">
        <f>+'Metrics- Multiple Majors'!G42</f>
        <v>0.11630844286683158</v>
      </c>
      <c r="I19" s="250">
        <f>+'Metrics- Multiple Majors'!H42</f>
        <v>0.13740277555051894</v>
      </c>
      <c r="J19" s="250">
        <f>+'Metrics- Multiple Majors'!I42</f>
        <v>0.41453577974965788</v>
      </c>
      <c r="K19" s="250">
        <f>+'Metrics- Multiple Majors'!J42</f>
        <v>2.8760154764699907E-2</v>
      </c>
      <c r="L19" s="250">
        <f>+'Metrics- Multiple Majors'!K42</f>
        <v>3.8363986273051681E-2</v>
      </c>
      <c r="M19" s="247" t="s">
        <v>148</v>
      </c>
    </row>
    <row r="20" spans="2:13">
      <c r="B20" s="329"/>
      <c r="C20" s="241">
        <f t="shared" si="0"/>
        <v>15</v>
      </c>
      <c r="D20" s="241" t="s">
        <v>137</v>
      </c>
      <c r="E20" s="253">
        <f>1-E19</f>
        <v>0.5</v>
      </c>
      <c r="F20" s="250">
        <f>+'Metrics- Multiple Majors'!E49</f>
        <v>0.14220390241570469</v>
      </c>
      <c r="G20" s="250">
        <f>+'Metrics- Multiple Majors'!F49</f>
        <v>3.5112934891600986E-2</v>
      </c>
      <c r="H20" s="250">
        <f>+'Metrics- Multiple Majors'!G49</f>
        <v>0.11892092523943741</v>
      </c>
      <c r="I20" s="250">
        <f>+'Metrics- Multiple Majors'!H49</f>
        <v>9.6090154436550057E-2</v>
      </c>
      <c r="J20" s="250">
        <f>+'Metrics- Multiple Majors'!I49</f>
        <v>0.54610489752466385</v>
      </c>
      <c r="K20" s="250">
        <f>+'Metrics- Multiple Majors'!J49</f>
        <v>3.7690891504247606E-2</v>
      </c>
      <c r="L20" s="250">
        <f>+'Metrics- Multiple Majors'!K49</f>
        <v>2.3876293987795415E-2</v>
      </c>
      <c r="M20" s="247" t="s">
        <v>148</v>
      </c>
    </row>
    <row r="21" spans="2:13">
      <c r="B21" s="330"/>
      <c r="C21" s="254">
        <f t="shared" si="0"/>
        <v>16</v>
      </c>
      <c r="D21" s="254" t="s">
        <v>293</v>
      </c>
      <c r="E21" s="255">
        <f>SUM(F21:L21)</f>
        <v>44515457</v>
      </c>
      <c r="F21" s="255">
        <f t="shared" ref="F21:L21" si="1">ROUND(+$E18*$E19*F19+$E18*$E20*F20,0)</f>
        <v>8004074</v>
      </c>
      <c r="G21" s="255">
        <f t="shared" si="1"/>
        <v>1832634</v>
      </c>
      <c r="H21" s="255">
        <f t="shared" si="1"/>
        <v>5235671</v>
      </c>
      <c r="I21" s="255">
        <f t="shared" si="1"/>
        <v>5197022</v>
      </c>
      <c r="J21" s="255">
        <f t="shared" si="1"/>
        <v>21381680</v>
      </c>
      <c r="K21" s="255">
        <f t="shared" si="1"/>
        <v>1479049</v>
      </c>
      <c r="L21" s="255">
        <f t="shared" si="1"/>
        <v>1385327</v>
      </c>
      <c r="M21" s="256" t="str">
        <f>"Net allocable revenue split 50% by college of major and 50% by college of instruction, then assigned by each college's portion of the metric.  Row "&amp;C18&amp;" * 50% * Row "&amp;C19&amp;" + Row "&amp;C18&amp;" * 50% * Row "&amp;C20</f>
        <v>Net allocable revenue split 50% by college of major and 50% by college of instruction, then assigned by each college's portion of the metric.  Row 13 * 50% * Row 14 + Row 13 * 50% * Row 15</v>
      </c>
    </row>
    <row r="22" spans="2:13">
      <c r="B22" s="329" t="s">
        <v>289</v>
      </c>
      <c r="C22" s="241">
        <f t="shared" si="0"/>
        <v>17</v>
      </c>
      <c r="D22" s="241" t="s">
        <v>138</v>
      </c>
      <c r="E22" s="249">
        <f>+E$16*(E4/E$8)</f>
        <v>17738678.205099482</v>
      </c>
      <c r="M22" s="247" t="str">
        <f>"School/College Allocation assigned as undergraduate nonresident tuition assuming same proportions as the initial revenue budget. Row "&amp;C$16&amp;" * (Row "&amp;C4&amp;" / Row "&amp;C$8&amp;")"</f>
        <v>School/College Allocation assigned as undergraduate nonresident tuition assuming same proportions as the initial revenue budget. Row 12 * (Row 2 / Row 6)</v>
      </c>
    </row>
    <row r="23" spans="2:13">
      <c r="B23" s="329"/>
      <c r="C23" s="241">
        <f t="shared" si="0"/>
        <v>18</v>
      </c>
      <c r="D23" s="241" t="s">
        <v>136</v>
      </c>
      <c r="E23" s="253">
        <v>0.5</v>
      </c>
      <c r="F23" s="250">
        <f>+'Metrics- Multiple Majors'!E45</f>
        <v>0.19549984260310777</v>
      </c>
      <c r="G23" s="250">
        <f>+'Metrics- Multiple Majors'!F45</f>
        <v>4.3249062068463698E-2</v>
      </c>
      <c r="H23" s="250">
        <f>+'Metrics- Multiple Majors'!G45</f>
        <v>0.16462834069247884</v>
      </c>
      <c r="I23" s="250">
        <f>+'Metrics- Multiple Majors'!H45</f>
        <v>0.17898305196286882</v>
      </c>
      <c r="J23" s="250">
        <f>+'Metrics- Multiple Majors'!I45</f>
        <v>0.37573714335555131</v>
      </c>
      <c r="K23" s="250">
        <f>+'Metrics- Multiple Majors'!J45</f>
        <v>1.8854395403464348E-2</v>
      </c>
      <c r="L23" s="250">
        <f>+'Metrics- Multiple Majors'!K45</f>
        <v>2.3048163914065264E-2</v>
      </c>
      <c r="M23" s="247" t="s">
        <v>148</v>
      </c>
    </row>
    <row r="24" spans="2:13">
      <c r="B24" s="329"/>
      <c r="C24" s="241">
        <f t="shared" si="0"/>
        <v>19</v>
      </c>
      <c r="D24" s="241" t="s">
        <v>137</v>
      </c>
      <c r="E24" s="253">
        <f>1-E23</f>
        <v>0.5</v>
      </c>
      <c r="F24" s="250">
        <f>+'Metrics- Multiple Majors'!E52</f>
        <v>0.10819008930709162</v>
      </c>
      <c r="G24" s="250">
        <f>+'Metrics- Multiple Majors'!F52</f>
        <v>3.0026463016691637E-2</v>
      </c>
      <c r="H24" s="250">
        <f>+'Metrics- Multiple Majors'!G52</f>
        <v>0.15654889290600107</v>
      </c>
      <c r="I24" s="250">
        <f>+'Metrics- Multiple Majors'!H52</f>
        <v>0.11857925192538413</v>
      </c>
      <c r="J24" s="250">
        <f>+'Metrics- Multiple Majors'!I52</f>
        <v>0.53750431027095669</v>
      </c>
      <c r="K24" s="250">
        <f>+'Metrics- Multiple Majors'!J52</f>
        <v>3.4367417455085238E-2</v>
      </c>
      <c r="L24" s="250">
        <f>+'Metrics- Multiple Majors'!K52</f>
        <v>1.4783575118789742E-2</v>
      </c>
      <c r="M24" s="247" t="s">
        <v>148</v>
      </c>
    </row>
    <row r="25" spans="2:13">
      <c r="B25" s="330"/>
      <c r="C25" s="254">
        <f t="shared" si="0"/>
        <v>20</v>
      </c>
      <c r="D25" s="254" t="s">
        <v>294</v>
      </c>
      <c r="E25" s="255">
        <f>SUM(F25:L25)</f>
        <v>17738678</v>
      </c>
      <c r="F25" s="255">
        <f>ROUND(+$E22*$E23*F23+$E22*$E24*F24,0)</f>
        <v>2693529</v>
      </c>
      <c r="G25" s="255">
        <f t="shared" ref="G25:L25" si="2">ROUND(+$E22*$E23*G23+$E22*$E24*G24,0)</f>
        <v>649905</v>
      </c>
      <c r="H25" s="255">
        <f t="shared" si="2"/>
        <v>2848630</v>
      </c>
      <c r="I25" s="255">
        <f t="shared" si="2"/>
        <v>2639181</v>
      </c>
      <c r="J25" s="255">
        <f t="shared" si="2"/>
        <v>8099848</v>
      </c>
      <c r="K25" s="255">
        <f t="shared" si="2"/>
        <v>472042</v>
      </c>
      <c r="L25" s="255">
        <f t="shared" si="2"/>
        <v>335543</v>
      </c>
      <c r="M25" s="256" t="str">
        <f>"Net allocable revenue split 50% by college of major and 50% by college of instruction, then assigned by each college's portion of the metric.  Row "&amp;C22&amp;" * 50% * Row "&amp;C23&amp;" + Row "&amp;C22&amp;" * 50% * Row "&amp;C24</f>
        <v>Net allocable revenue split 50% by college of major and 50% by college of instruction, then assigned by each college's portion of the metric.  Row 17 * 50% * Row 18 + Row 17 * 50% * Row 19</v>
      </c>
    </row>
    <row r="26" spans="2:13">
      <c r="B26" s="329" t="s">
        <v>289</v>
      </c>
      <c r="C26" s="241">
        <f t="shared" si="0"/>
        <v>21</v>
      </c>
      <c r="D26" s="241" t="s">
        <v>139</v>
      </c>
      <c r="E26" s="249">
        <f>+E$16*(E5/E$8)</f>
        <v>14062467.951652804</v>
      </c>
      <c r="M26" s="247" t="str">
        <f>"School/College Allocation assigned as graduate resident tuition assuming same proportions as the initial revenue budget. Row "&amp;C$16&amp;" * (Row "&amp;C5&amp;" / Row "&amp;C$8&amp;")"</f>
        <v>School/College Allocation assigned as graduate resident tuition assuming same proportions as the initial revenue budget. Row 12 * (Row 3 / Row 6)</v>
      </c>
    </row>
    <row r="27" spans="2:13">
      <c r="B27" s="329"/>
      <c r="C27" s="241">
        <f t="shared" si="0"/>
        <v>22</v>
      </c>
      <c r="D27" s="241" t="s">
        <v>136</v>
      </c>
      <c r="E27" s="253">
        <v>0.5</v>
      </c>
      <c r="F27" s="250">
        <f>+'Metrics- Multiple Majors'!E43</f>
        <v>0.32214239478435175</v>
      </c>
      <c r="G27" s="250">
        <f>+'Metrics- Multiple Majors'!F43</f>
        <v>0.13939380357219422</v>
      </c>
      <c r="H27" s="250">
        <f>+'Metrics- Multiple Majors'!G43</f>
        <v>7.4482270932595034E-3</v>
      </c>
      <c r="I27" s="250">
        <f>+'Metrics- Multiple Majors'!H43</f>
        <v>4.8120990118947889E-2</v>
      </c>
      <c r="J27" s="250">
        <f>+'Metrics- Multiple Majors'!I43</f>
        <v>0.10382186469282625</v>
      </c>
      <c r="K27" s="250">
        <f>+'Metrics- Multiple Majors'!J43</f>
        <v>0.29980643925077255</v>
      </c>
      <c r="L27" s="250">
        <f>+'Metrics- Multiple Majors'!K43</f>
        <v>7.9266280487647833E-2</v>
      </c>
      <c r="M27" s="247" t="s">
        <v>148</v>
      </c>
    </row>
    <row r="28" spans="2:13">
      <c r="B28" s="329"/>
      <c r="C28" s="241">
        <f t="shared" si="0"/>
        <v>23</v>
      </c>
      <c r="D28" s="241" t="s">
        <v>137</v>
      </c>
      <c r="E28" s="253">
        <f>1-E27</f>
        <v>0.5</v>
      </c>
      <c r="F28" s="250">
        <f>+'Metrics- Multiple Majors'!E50</f>
        <v>0.32087667817056303</v>
      </c>
      <c r="G28" s="250">
        <f>+'Metrics- Multiple Majors'!F50</f>
        <v>0.12835058287917397</v>
      </c>
      <c r="H28" s="250">
        <f>+'Metrics- Multiple Majors'!G50</f>
        <v>8.5778346628979374E-3</v>
      </c>
      <c r="I28" s="250">
        <f>+'Metrics- Multiple Majors'!H50</f>
        <v>5.3910615126750286E-2</v>
      </c>
      <c r="J28" s="250">
        <f>+'Metrics- Multiple Majors'!I50</f>
        <v>0.1133371120963664</v>
      </c>
      <c r="K28" s="250">
        <f>+'Metrics- Multiple Majors'!J50</f>
        <v>0.29276147171764311</v>
      </c>
      <c r="L28" s="250">
        <f>+'Metrics- Multiple Majors'!K50</f>
        <v>8.2185705346605284E-2</v>
      </c>
      <c r="M28" s="247" t="s">
        <v>148</v>
      </c>
    </row>
    <row r="29" spans="2:13">
      <c r="B29" s="330"/>
      <c r="C29" s="254">
        <f t="shared" si="0"/>
        <v>24</v>
      </c>
      <c r="D29" s="254" t="s">
        <v>295</v>
      </c>
      <c r="E29" s="255">
        <f>SUM(F29:L29)</f>
        <v>14062469</v>
      </c>
      <c r="F29" s="255">
        <f>ROUND(+$E26*$E27*F27+$E26*$E28*F28,0)</f>
        <v>4521218</v>
      </c>
      <c r="G29" s="255">
        <f t="shared" ref="G29:L29" si="3">ROUND(+$E26*$E27*G27+$E26*$E28*G28,0)</f>
        <v>1882573</v>
      </c>
      <c r="H29" s="255">
        <f t="shared" si="3"/>
        <v>112683</v>
      </c>
      <c r="I29" s="255">
        <f t="shared" si="3"/>
        <v>717408</v>
      </c>
      <c r="J29" s="255">
        <f t="shared" si="3"/>
        <v>1526896</v>
      </c>
      <c r="K29" s="255">
        <f t="shared" si="3"/>
        <v>4166484</v>
      </c>
      <c r="L29" s="255">
        <f t="shared" si="3"/>
        <v>1135207</v>
      </c>
      <c r="M29" s="256" t="str">
        <f>"Net allocable revenue split 50% by college of major and 50% by college of instruction, then assigned by each college's portion of the metric.  Row "&amp;C26&amp;" * 50% * Row "&amp;C27&amp;" + Row "&amp;C26&amp;" * 50% * Row "&amp;C28</f>
        <v>Net allocable revenue split 50% by college of major and 50% by college of instruction, then assigned by each college's portion of the metric.  Row 21 * 50% * Row 22 + Row 21 * 50% * Row 23</v>
      </c>
    </row>
    <row r="30" spans="2:13">
      <c r="B30" s="329" t="s">
        <v>289</v>
      </c>
      <c r="C30" s="241">
        <f t="shared" si="0"/>
        <v>25</v>
      </c>
      <c r="D30" s="241" t="s">
        <v>140</v>
      </c>
      <c r="E30" s="249">
        <f>+E$16*(E6/E$8)</f>
        <v>7463142.6083496204</v>
      </c>
      <c r="F30" s="250"/>
      <c r="M30" s="247" t="str">
        <f>"School/College Allocation assigned as graduate nonresident tuition assuming same proportions as the initial revenue budget. Row "&amp;C$16&amp;" * (Row "&amp;C6&amp;" / Row "&amp;C$8&amp;")"</f>
        <v>School/College Allocation assigned as graduate nonresident tuition assuming same proportions as the initial revenue budget. Row 12 * (Row 4 / Row 6)</v>
      </c>
    </row>
    <row r="31" spans="2:13">
      <c r="B31" s="329"/>
      <c r="C31" s="241">
        <f t="shared" si="0"/>
        <v>26</v>
      </c>
      <c r="D31" s="241" t="s">
        <v>136</v>
      </c>
      <c r="E31" s="253">
        <v>0.5</v>
      </c>
      <c r="F31" s="250">
        <f>+'Metrics- Multiple Majors'!E46</f>
        <v>0.38981881674977875</v>
      </c>
      <c r="G31" s="250">
        <f>+'Metrics- Multiple Majors'!F46</f>
        <v>6.6973297776901447E-2</v>
      </c>
      <c r="H31" s="250">
        <f>+'Metrics- Multiple Majors'!G46</f>
        <v>1.0580130859762367E-2</v>
      </c>
      <c r="I31" s="250">
        <f>+'Metrics- Multiple Majors'!H46</f>
        <v>0.22692053338911616</v>
      </c>
      <c r="J31" s="250">
        <f>+'Metrics- Multiple Majors'!I46</f>
        <v>7.8566559498998517E-2</v>
      </c>
      <c r="K31" s="250">
        <f>+'Metrics- Multiple Majors'!J46</f>
        <v>0.1583127383539219</v>
      </c>
      <c r="L31" s="250">
        <f>+'Metrics- Multiple Majors'!K46</f>
        <v>6.8827923371520883E-2</v>
      </c>
      <c r="M31" s="247" t="s">
        <v>148</v>
      </c>
    </row>
    <row r="32" spans="2:13">
      <c r="B32" s="329"/>
      <c r="C32" s="241">
        <f t="shared" si="0"/>
        <v>27</v>
      </c>
      <c r="D32" s="241" t="s">
        <v>137</v>
      </c>
      <c r="E32" s="253">
        <f>1-E31</f>
        <v>0.5</v>
      </c>
      <c r="F32" s="250">
        <f>+'Metrics- Multiple Majors'!E53</f>
        <v>0.39408936082516643</v>
      </c>
      <c r="G32" s="250">
        <f>+'Metrics- Multiple Majors'!F53</f>
        <v>6.2363983357477649E-2</v>
      </c>
      <c r="H32" s="250">
        <f>+'Metrics- Multiple Majors'!G53</f>
        <v>1.0480243918838467E-2</v>
      </c>
      <c r="I32" s="250">
        <f>+'Metrics- Multiple Majors'!H53</f>
        <v>0.21537333858714244</v>
      </c>
      <c r="J32" s="250">
        <f>+'Metrics- Multiple Majors'!I53</f>
        <v>8.3364208948097096E-2</v>
      </c>
      <c r="K32" s="250">
        <f>+'Metrics- Multiple Majors'!J53</f>
        <v>0.16429773664271879</v>
      </c>
      <c r="L32" s="250">
        <f>+'Metrics- Multiple Majors'!K53</f>
        <v>7.0031127720559111E-2</v>
      </c>
      <c r="M32" s="247" t="s">
        <v>148</v>
      </c>
    </row>
    <row r="33" spans="2:18">
      <c r="B33" s="330"/>
      <c r="C33" s="254">
        <f t="shared" si="0"/>
        <v>28</v>
      </c>
      <c r="D33" s="254" t="s">
        <v>296</v>
      </c>
      <c r="E33" s="255">
        <f>SUM(F33:L33)</f>
        <v>7463141</v>
      </c>
      <c r="F33" s="255">
        <f>ROUND(+$E30*$E31*F31+$E30*$E32*F32,0)</f>
        <v>2925209</v>
      </c>
      <c r="G33" s="255">
        <f t="shared" ref="G33:L33" si="4">ROUND(+$E30*$E31*G31+$E30*$E32*G32,0)</f>
        <v>482631</v>
      </c>
      <c r="H33" s="255">
        <f t="shared" si="4"/>
        <v>78588</v>
      </c>
      <c r="I33" s="255">
        <f t="shared" si="4"/>
        <v>1650451</v>
      </c>
      <c r="J33" s="255">
        <f t="shared" si="4"/>
        <v>604256</v>
      </c>
      <c r="K33" s="255">
        <f t="shared" si="4"/>
        <v>1203844</v>
      </c>
      <c r="L33" s="255">
        <f t="shared" si="4"/>
        <v>518162</v>
      </c>
      <c r="M33" s="256" t="str">
        <f>"Net allocable revenue split 50% by college of major and 50% by college of instruction, then assigned by each college's portion of the metric.  Row "&amp;C30&amp;" * 50% * Row "&amp;C31&amp;" + Row "&amp;C30&amp;" * 50% * Row "&amp;C32</f>
        <v>Net allocable revenue split 50% by college of major and 50% by college of instruction, then assigned by each college's portion of the metric.  Row 25 * 50% * Row 26 + Row 25 * 50% * Row 27</v>
      </c>
    </row>
    <row r="34" spans="2:18">
      <c r="B34" s="331" t="s">
        <v>290</v>
      </c>
      <c r="C34" s="269">
        <f t="shared" si="0"/>
        <v>29</v>
      </c>
      <c r="D34" s="269" t="s">
        <v>141</v>
      </c>
      <c r="E34" s="270">
        <f>+E$16*(E7/E$8)</f>
        <v>26355318.715958733</v>
      </c>
      <c r="F34" s="295"/>
      <c r="G34" s="269"/>
      <c r="H34" s="269"/>
      <c r="I34" s="269"/>
      <c r="J34" s="269"/>
      <c r="K34" s="269"/>
      <c r="L34" s="269"/>
      <c r="M34" s="275" t="str">
        <f>"School/College Allocation assigned as state funding assuming same proportions as the initial revenue budget. Row "&amp;C$16&amp;" * (Row "&amp;C7&amp;" / Row "&amp;C$8&amp;")"</f>
        <v>School/College Allocation assigned as state funding assuming same proportions as the initial revenue budget. Row 12 * (Row 5 / Row 6)</v>
      </c>
    </row>
    <row r="35" spans="2:18">
      <c r="B35" s="329"/>
      <c r="C35" s="241">
        <f t="shared" si="0"/>
        <v>30</v>
      </c>
      <c r="D35" s="241" t="s">
        <v>136</v>
      </c>
      <c r="E35" s="249"/>
      <c r="F35" s="250">
        <f>+'Metrics- Multiple Majors'!E44</f>
        <v>0.23622295197777099</v>
      </c>
      <c r="G35" s="250">
        <f>+'Metrics- Multiple Majors'!F44</f>
        <v>6.3803075343231333E-2</v>
      </c>
      <c r="H35" s="250">
        <f>+'Metrics- Multiple Majors'!G44</f>
        <v>9.6732717231794399E-2</v>
      </c>
      <c r="I35" s="250">
        <f>+'Metrics- Multiple Majors'!H44</f>
        <v>0.12134867950438032</v>
      </c>
      <c r="J35" s="250">
        <f>+'Metrics- Multiple Majors'!I44</f>
        <v>0.35867246107031409</v>
      </c>
      <c r="K35" s="250">
        <f>+'Metrics- Multiple Majors'!J44</f>
        <v>7.7499633410035851E-2</v>
      </c>
      <c r="L35" s="250">
        <f>+'Metrics- Multiple Majors'!K44</f>
        <v>4.5720481462473074E-2</v>
      </c>
      <c r="M35" s="247" t="s">
        <v>148</v>
      </c>
    </row>
    <row r="36" spans="2:18">
      <c r="B36" s="330"/>
      <c r="C36" s="254">
        <f t="shared" si="0"/>
        <v>31</v>
      </c>
      <c r="D36" s="254" t="s">
        <v>297</v>
      </c>
      <c r="E36" s="255">
        <f>SUM(F36:L36)</f>
        <v>26355319</v>
      </c>
      <c r="F36" s="255">
        <f t="shared" ref="F36:L36" si="5">ROUND(+$E34*F35,0)</f>
        <v>6225731</v>
      </c>
      <c r="G36" s="255">
        <f t="shared" si="5"/>
        <v>1681550</v>
      </c>
      <c r="H36" s="255">
        <f t="shared" si="5"/>
        <v>2549422</v>
      </c>
      <c r="I36" s="255">
        <f t="shared" si="5"/>
        <v>3198183</v>
      </c>
      <c r="J36" s="255">
        <f t="shared" si="5"/>
        <v>9452927</v>
      </c>
      <c r="K36" s="255">
        <f t="shared" si="5"/>
        <v>2042528</v>
      </c>
      <c r="L36" s="255">
        <f t="shared" si="5"/>
        <v>1204978</v>
      </c>
      <c r="M36" s="256" t="str">
        <f>"Net allocable revenue split assigned by each college's portion of the metric.  Row "&amp;C34&amp;" * Row "&amp;C35</f>
        <v>Net allocable revenue split assigned by each college's portion of the metric.  Row 29 * Row 30</v>
      </c>
    </row>
    <row r="37" spans="2:18" ht="15.75" thickBot="1">
      <c r="B37" s="267"/>
      <c r="C37" s="257"/>
      <c r="D37" s="257"/>
      <c r="E37" s="258"/>
      <c r="F37" s="258"/>
      <c r="G37" s="258"/>
      <c r="H37" s="258"/>
      <c r="I37" s="258"/>
      <c r="J37" s="258"/>
      <c r="K37" s="258"/>
      <c r="L37" s="258"/>
      <c r="M37" s="259"/>
    </row>
    <row r="38" spans="2:18" ht="16.5" thickTop="1" thickBot="1">
      <c r="B38" s="268"/>
      <c r="C38" s="260">
        <f>+IF(C37&lt;&gt;"",C37+1,C36+1)</f>
        <v>32</v>
      </c>
      <c r="D38" s="260" t="s">
        <v>320</v>
      </c>
      <c r="E38" s="261">
        <f>+E21+E25+E29+E33+E36</f>
        <v>110135064</v>
      </c>
      <c r="F38" s="261">
        <f>+F21+F25+F29+F33+F36</f>
        <v>24369761</v>
      </c>
      <c r="G38" s="261">
        <f t="shared" ref="G38:L38" si="6">+G21+G25+G29+G33+G36</f>
        <v>6529293</v>
      </c>
      <c r="H38" s="261">
        <f t="shared" si="6"/>
        <v>10824994</v>
      </c>
      <c r="I38" s="261">
        <f t="shared" si="6"/>
        <v>13402245</v>
      </c>
      <c r="J38" s="261">
        <f t="shared" si="6"/>
        <v>41065607</v>
      </c>
      <c r="K38" s="261">
        <f t="shared" si="6"/>
        <v>9363947</v>
      </c>
      <c r="L38" s="261">
        <f t="shared" si="6"/>
        <v>4579217</v>
      </c>
      <c r="M38" s="262" t="str">
        <f>"Row "&amp;C21&amp;" + Row "&amp;C25&amp;" + Row "&amp;C29&amp;" + Row "&amp;C33&amp;" + Row "&amp;C36</f>
        <v>Row 16 + Row 20 + Row 24 + Row 28 + Row 31</v>
      </c>
    </row>
    <row r="40" spans="2:18">
      <c r="B40" s="292"/>
      <c r="C40" s="241">
        <f>+IF(C39&lt;&gt;"",C39+1,C38+1)</f>
        <v>33</v>
      </c>
      <c r="D40" s="241" t="s">
        <v>287</v>
      </c>
      <c r="E40" s="249">
        <f>+SUM(F40:R40)</f>
        <v>112084102</v>
      </c>
      <c r="F40" s="249">
        <f>VLOOKUP(F17,'FY26 Budget- Scholleges'!$C$8:$P$15,14,FALSE)</f>
        <v>20474125</v>
      </c>
      <c r="G40" s="249">
        <f>VLOOKUP(G17,'FY26 Budget- Scholleges'!$C$8:$P$15,14,FALSE)</f>
        <v>8225331</v>
      </c>
      <c r="H40" s="249">
        <f>VLOOKUP(H17,'FY26 Budget- Scholleges'!$C$8:$P$15,14,FALSE)</f>
        <v>10842341</v>
      </c>
      <c r="I40" s="249">
        <f>VLOOKUP(I17,'FY26 Budget- Scholleges'!$C$8:$P$15,14,FALSE)</f>
        <v>13600582</v>
      </c>
      <c r="J40" s="249">
        <f>VLOOKUP(J17,'FY26 Budget- Scholleges'!$C$8:$P$15,14,FALSE)</f>
        <v>41959693</v>
      </c>
      <c r="K40" s="249">
        <f>VLOOKUP(K17,'FY26 Budget- Scholleges'!$C$8:$P$15,14,FALSE)</f>
        <v>11072609</v>
      </c>
      <c r="L40" s="249">
        <f>VLOOKUP(L17,'FY26 Budget- Scholleges'!$C$8:$P$15,14,FALSE)</f>
        <v>5909421</v>
      </c>
      <c r="M40" s="249"/>
      <c r="N40" s="249"/>
      <c r="O40" s="249"/>
      <c r="P40" s="249"/>
      <c r="Q40" s="249"/>
      <c r="R40" s="249"/>
    </row>
    <row r="41" spans="2:18" ht="15.75" thickBot="1"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</row>
    <row r="42" spans="2:18" ht="30">
      <c r="B42" s="327" t="s">
        <v>319</v>
      </c>
      <c r="C42" s="279">
        <f>+IF(C40&lt;&gt;"",C40+1,C39+1)</f>
        <v>34</v>
      </c>
      <c r="D42" s="287" t="s">
        <v>288</v>
      </c>
      <c r="E42" s="280">
        <f>+E38-E40</f>
        <v>-1949038</v>
      </c>
      <c r="F42" s="280">
        <f t="shared" ref="F42:L42" si="7">+F38-F40</f>
        <v>3895636</v>
      </c>
      <c r="G42" s="280">
        <f t="shared" si="7"/>
        <v>-1696038</v>
      </c>
      <c r="H42" s="280">
        <f t="shared" si="7"/>
        <v>-17347</v>
      </c>
      <c r="I42" s="280">
        <f t="shared" si="7"/>
        <v>-198337</v>
      </c>
      <c r="J42" s="280">
        <f t="shared" si="7"/>
        <v>-894086</v>
      </c>
      <c r="K42" s="280">
        <f t="shared" si="7"/>
        <v>-1708662</v>
      </c>
      <c r="L42" s="280">
        <f t="shared" si="7"/>
        <v>-1330204</v>
      </c>
      <c r="M42" s="281" t="str">
        <f>"Row "&amp;C40&amp;" - Row "&amp;C38</f>
        <v>Row 33 - Row 32</v>
      </c>
    </row>
    <row r="43" spans="2:18" ht="15.75" thickBot="1">
      <c r="B43" s="328"/>
      <c r="C43" s="260">
        <f>+IF(C42&lt;&gt;"",C42+1,C40+1)</f>
        <v>35</v>
      </c>
      <c r="D43" s="260" t="str">
        <f>"Change from "&amp;D40</f>
        <v>Change from FY 2025-26 Unrestricted Fund Net Budget (ACTUAL)</v>
      </c>
      <c r="E43" s="271">
        <f>+E42/E40</f>
        <v>-1.7389067363005682E-2</v>
      </c>
      <c r="F43" s="271">
        <f t="shared" ref="F43:L43" si="8">+F42/F40</f>
        <v>0.19027118375022131</v>
      </c>
      <c r="G43" s="271">
        <f t="shared" si="8"/>
        <v>-0.20619692994725683</v>
      </c>
      <c r="H43" s="271">
        <f t="shared" si="8"/>
        <v>-1.5999312325631521E-3</v>
      </c>
      <c r="I43" s="271">
        <f t="shared" si="8"/>
        <v>-1.4582978875462829E-2</v>
      </c>
      <c r="J43" s="271">
        <f t="shared" si="8"/>
        <v>-2.1308211192107625E-2</v>
      </c>
      <c r="K43" s="271">
        <f t="shared" si="8"/>
        <v>-0.15431430839831878</v>
      </c>
      <c r="L43" s="271">
        <f t="shared" si="8"/>
        <v>-0.22509887178456231</v>
      </c>
      <c r="M43" s="262" t="str">
        <f>"Row "&amp;C42&amp;" / Row "&amp;C40</f>
        <v>Row 34 / Row 33</v>
      </c>
    </row>
    <row r="44" spans="2:18" ht="15.75" thickBot="1">
      <c r="E44" s="249"/>
    </row>
    <row r="45" spans="2:18">
      <c r="B45" s="282"/>
      <c r="C45" s="279">
        <f>+IF(C44&lt;&gt;"",C44+1,C43+1)</f>
        <v>36</v>
      </c>
      <c r="D45" s="279" t="s">
        <v>301</v>
      </c>
      <c r="E45" s="280">
        <f>SUM(F45:L45)</f>
        <v>989270.92000000039</v>
      </c>
      <c r="F45" s="283">
        <f>'Multi-Year Subvention Plan'!F18</f>
        <v>-3281412.25</v>
      </c>
      <c r="G45" s="283">
        <f>'Multi-Year Subvention Plan'!G18</f>
        <v>1449278.07</v>
      </c>
      <c r="H45" s="283">
        <f>'Multi-Year Subvention Plan'!H18</f>
        <v>-308000</v>
      </c>
      <c r="I45" s="283">
        <f>'Multi-Year Subvention Plan'!I18</f>
        <v>0</v>
      </c>
      <c r="J45" s="283">
        <f>'Multi-Year Subvention Plan'!J18</f>
        <v>600000</v>
      </c>
      <c r="K45" s="283">
        <f>'Multi-Year Subvention Plan'!K18</f>
        <v>1376483.73</v>
      </c>
      <c r="L45" s="283">
        <f>'Multi-Year Subvention Plan'!L18</f>
        <v>1152921.3700000001</v>
      </c>
      <c r="M45" s="281"/>
    </row>
    <row r="46" spans="2:18" s="286" customFormat="1" ht="15.75" thickBot="1">
      <c r="B46" s="288"/>
      <c r="C46" s="289">
        <f>+IF(C45&lt;&gt;"",C45+1,C43+1)</f>
        <v>37</v>
      </c>
      <c r="D46" s="289" t="s">
        <v>317</v>
      </c>
      <c r="E46" s="290">
        <f>SUM(F46:L46)</f>
        <v>111124334.92</v>
      </c>
      <c r="F46" s="290">
        <f>F38+F45</f>
        <v>21088348.75</v>
      </c>
      <c r="G46" s="290">
        <f t="shared" ref="G46:L46" si="9">G38+G45</f>
        <v>7978571.0700000003</v>
      </c>
      <c r="H46" s="290">
        <f t="shared" si="9"/>
        <v>10516994</v>
      </c>
      <c r="I46" s="290">
        <f t="shared" si="9"/>
        <v>13402245</v>
      </c>
      <c r="J46" s="290">
        <f t="shared" si="9"/>
        <v>41665607</v>
      </c>
      <c r="K46" s="290">
        <f t="shared" si="9"/>
        <v>10740430.73</v>
      </c>
      <c r="L46" s="290">
        <f t="shared" si="9"/>
        <v>5732138.3700000001</v>
      </c>
      <c r="M46" s="291" t="str">
        <f>"Row "&amp;C42&amp;" + Row "&amp;C45</f>
        <v>Row 34 + Row 36</v>
      </c>
    </row>
    <row r="47" spans="2:18" ht="15.75" thickBot="1">
      <c r="E47" s="249"/>
    </row>
    <row r="48" spans="2:18" ht="30">
      <c r="B48" s="327" t="s">
        <v>318</v>
      </c>
      <c r="C48" s="279">
        <f>+IF(C46&lt;&gt;"",C46+1,#REF!+1)</f>
        <v>38</v>
      </c>
      <c r="D48" s="287" t="s">
        <v>288</v>
      </c>
      <c r="E48" s="280">
        <f>+E46-E40</f>
        <v>-959767.07999999821</v>
      </c>
      <c r="F48" s="280">
        <f>+F46-F40</f>
        <v>614223.75</v>
      </c>
      <c r="G48" s="280">
        <f t="shared" ref="G48:L48" si="10">+G46-G40</f>
        <v>-246759.9299999997</v>
      </c>
      <c r="H48" s="280">
        <f t="shared" si="10"/>
        <v>-325347</v>
      </c>
      <c r="I48" s="280">
        <f t="shared" si="10"/>
        <v>-198337</v>
      </c>
      <c r="J48" s="280">
        <f t="shared" si="10"/>
        <v>-294086</v>
      </c>
      <c r="K48" s="280">
        <f t="shared" si="10"/>
        <v>-332178.26999999955</v>
      </c>
      <c r="L48" s="280">
        <f t="shared" si="10"/>
        <v>-177282.62999999989</v>
      </c>
      <c r="M48" s="281" t="str">
        <f>"Row "&amp;C46&amp;" - Row "&amp;C40</f>
        <v>Row 37 - Row 33</v>
      </c>
    </row>
    <row r="49" spans="2:13" ht="15.75" thickBot="1">
      <c r="B49" s="328"/>
      <c r="C49" s="260">
        <f>+IF(C48&lt;&gt;"",C48+1,C46+1)</f>
        <v>39</v>
      </c>
      <c r="D49" s="260" t="str">
        <f>"Change from "&amp;D46</f>
        <v>Change from Total Unrestricted Fund Budget Model Allocation</v>
      </c>
      <c r="E49" s="271">
        <f t="shared" ref="E49:L49" si="11">+E48/E40</f>
        <v>-8.5629189409930605E-3</v>
      </c>
      <c r="F49" s="271">
        <f t="shared" si="11"/>
        <v>0.03</v>
      </c>
      <c r="G49" s="271">
        <f t="shared" si="11"/>
        <v>-2.9999999999999964E-2</v>
      </c>
      <c r="H49" s="271">
        <f t="shared" si="11"/>
        <v>-3.0007080574204408E-2</v>
      </c>
      <c r="I49" s="271">
        <f t="shared" si="11"/>
        <v>-1.4582978875462829E-2</v>
      </c>
      <c r="J49" s="271">
        <f t="shared" si="11"/>
        <v>-7.0087738725829098E-3</v>
      </c>
      <c r="K49" s="271">
        <f t="shared" si="11"/>
        <v>-2.9999999999999961E-2</v>
      </c>
      <c r="L49" s="271">
        <f t="shared" si="11"/>
        <v>-2.9999999999999982E-2</v>
      </c>
      <c r="M49" s="262" t="str">
        <f>"Row "&amp;C48&amp;" / Row "&amp;C40</f>
        <v>Row 38 / Row 33</v>
      </c>
    </row>
    <row r="51" spans="2:13">
      <c r="E51" s="294"/>
      <c r="F51" s="305"/>
      <c r="G51" s="305"/>
      <c r="H51" s="305"/>
      <c r="I51" s="305"/>
      <c r="J51" s="305"/>
      <c r="K51" s="305"/>
      <c r="L51" s="305"/>
    </row>
    <row r="52" spans="2:13">
      <c r="D52" s="306"/>
      <c r="F52" s="242"/>
      <c r="G52" s="242"/>
      <c r="H52" s="242"/>
      <c r="I52" s="242"/>
      <c r="J52" s="242"/>
      <c r="K52" s="242"/>
      <c r="L52" s="242"/>
    </row>
    <row r="54" spans="2:13">
      <c r="F54" s="242"/>
      <c r="G54" s="242"/>
      <c r="H54" s="242"/>
      <c r="I54" s="242"/>
      <c r="J54" s="242"/>
      <c r="K54" s="242"/>
      <c r="L54" s="242"/>
    </row>
    <row r="55" spans="2:13">
      <c r="E55" s="272"/>
      <c r="F55" s="272"/>
      <c r="G55" s="272"/>
      <c r="H55" s="272"/>
      <c r="I55" s="272"/>
      <c r="J55" s="272"/>
      <c r="K55" s="272"/>
      <c r="L55" s="272"/>
    </row>
    <row r="56" spans="2:13">
      <c r="G56" s="272"/>
      <c r="H56" s="272"/>
      <c r="I56" s="272"/>
      <c r="J56" s="272"/>
      <c r="K56" s="272"/>
      <c r="L56" s="272"/>
    </row>
    <row r="57" spans="2:13">
      <c r="F57" s="272"/>
      <c r="G57" s="272"/>
      <c r="H57" s="272"/>
      <c r="I57" s="272"/>
      <c r="J57" s="272"/>
      <c r="K57" s="272"/>
      <c r="L57" s="272"/>
    </row>
    <row r="58" spans="2:13">
      <c r="F58" s="272"/>
      <c r="G58" s="272"/>
      <c r="H58" s="272"/>
      <c r="I58" s="272"/>
      <c r="J58" s="272"/>
      <c r="K58" s="272"/>
      <c r="L58" s="272"/>
    </row>
  </sheetData>
  <sheetProtection algorithmName="SHA-512" hashValue="8ov+WlYUcUTO1ms6rlwCcBSBYP8sRl1+oxWSmp7HBnwdftdO+pqT8OyQV3ZHuSzTyTwsgS2KCI/1KsNb86qb+A==" saltValue="oXpY5P44IK4Prv1D4XLOzQ==" spinCount="100000" sheet="1" objects="1" scenarios="1" formatCells="0" formatColumns="0" formatRows="0" insertColumns="0" insertRows="0" insertHyperlinks="0" sort="0" autoFilter="0" pivotTables="0"/>
  <mergeCells count="7">
    <mergeCell ref="B48:B49"/>
    <mergeCell ref="B42:B43"/>
    <mergeCell ref="B18:B21"/>
    <mergeCell ref="B22:B25"/>
    <mergeCell ref="B26:B29"/>
    <mergeCell ref="B30:B33"/>
    <mergeCell ref="B34:B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954E-65CD-400B-A304-E7135F6AB7A9}">
  <sheetPr>
    <tabColor rgb="FF00B0F0"/>
  </sheetPr>
  <dimension ref="B1:M43"/>
  <sheetViews>
    <sheetView zoomScale="110" zoomScaleNormal="110" workbookViewId="0">
      <selection activeCell="Q32" sqref="Q32"/>
    </sheetView>
  </sheetViews>
  <sheetFormatPr defaultRowHeight="15"/>
  <cols>
    <col min="2" max="2" width="12.7109375" customWidth="1"/>
    <col min="3" max="3" width="3.140625" hidden="1" customWidth="1"/>
    <col min="4" max="4" width="48.85546875" customWidth="1"/>
    <col min="5" max="5" width="12.85546875" bestFit="1" customWidth="1"/>
    <col min="6" max="12" width="13.140625" customWidth="1"/>
    <col min="13" max="13" width="32.7109375" customWidth="1"/>
    <col min="15" max="15" width="15.140625" bestFit="1" customWidth="1"/>
  </cols>
  <sheetData>
    <row r="1" spans="2:13" ht="15.75" thickBot="1"/>
    <row r="2" spans="2:13" s="241" customFormat="1" ht="60.75" thickBot="1">
      <c r="B2" s="282"/>
      <c r="C2" s="279"/>
      <c r="D2" s="279"/>
      <c r="E2" s="285" t="s">
        <v>149</v>
      </c>
      <c r="F2" s="12" t="s">
        <v>24</v>
      </c>
      <c r="G2" s="12" t="s">
        <v>134</v>
      </c>
      <c r="H2" s="12" t="s">
        <v>6</v>
      </c>
      <c r="I2" s="12" t="s">
        <v>132</v>
      </c>
      <c r="J2" s="12" t="s">
        <v>133</v>
      </c>
      <c r="K2" s="12" t="s">
        <v>131</v>
      </c>
      <c r="L2" s="12" t="s">
        <v>13</v>
      </c>
      <c r="M2" s="281"/>
    </row>
    <row r="3" spans="2:13" s="241" customFormat="1">
      <c r="B3" s="282"/>
      <c r="C3" s="279"/>
      <c r="D3" s="279" t="s">
        <v>142</v>
      </c>
      <c r="E3" s="283">
        <f>SUM(F3:L3)</f>
        <v>110135064</v>
      </c>
      <c r="F3" s="280">
        <f>+Model!F38</f>
        <v>24369761</v>
      </c>
      <c r="G3" s="280">
        <f>+Model!G38</f>
        <v>6529293</v>
      </c>
      <c r="H3" s="280">
        <f>+Model!H38</f>
        <v>10824994</v>
      </c>
      <c r="I3" s="280">
        <f>+Model!I38</f>
        <v>13402245</v>
      </c>
      <c r="J3" s="280">
        <f>+Model!J38</f>
        <v>41065607</v>
      </c>
      <c r="K3" s="280">
        <f>+Model!K38</f>
        <v>9363947</v>
      </c>
      <c r="L3" s="280">
        <f>+Model!L38</f>
        <v>4579217</v>
      </c>
      <c r="M3" s="281"/>
    </row>
    <row r="4" spans="2:13" s="241" customFormat="1">
      <c r="B4" s="263"/>
      <c r="D4" s="241" t="s">
        <v>287</v>
      </c>
      <c r="E4" s="249">
        <f>SUM(F4:L4)</f>
        <v>112084102</v>
      </c>
      <c r="F4" s="249">
        <f>Model!F40</f>
        <v>20474125</v>
      </c>
      <c r="G4" s="249">
        <f>Model!G40</f>
        <v>8225331</v>
      </c>
      <c r="H4" s="249">
        <f>Model!H40</f>
        <v>10842341</v>
      </c>
      <c r="I4" s="249">
        <f>Model!I40</f>
        <v>13600582</v>
      </c>
      <c r="J4" s="249">
        <f>Model!J40</f>
        <v>41959693</v>
      </c>
      <c r="K4" s="249">
        <f>Model!K40</f>
        <v>11072609</v>
      </c>
      <c r="L4" s="249">
        <f>Model!L40</f>
        <v>5909421</v>
      </c>
      <c r="M4" s="247"/>
    </row>
    <row r="5" spans="2:13" s="241" customFormat="1" ht="30">
      <c r="B5" s="329" t="s">
        <v>298</v>
      </c>
      <c r="D5" s="284" t="s">
        <v>288</v>
      </c>
      <c r="E5" s="249">
        <f>+E3-E4</f>
        <v>-1949038</v>
      </c>
      <c r="F5" s="249">
        <f>+F3-F4</f>
        <v>3895636</v>
      </c>
      <c r="G5" s="249">
        <f t="shared" ref="G5:L5" si="0">+G3-G4</f>
        <v>-1696038</v>
      </c>
      <c r="H5" s="249">
        <f t="shared" si="0"/>
        <v>-17347</v>
      </c>
      <c r="I5" s="249">
        <f t="shared" si="0"/>
        <v>-198337</v>
      </c>
      <c r="J5" s="249">
        <f t="shared" si="0"/>
        <v>-894086</v>
      </c>
      <c r="K5" s="249">
        <f t="shared" si="0"/>
        <v>-1708662</v>
      </c>
      <c r="L5" s="249">
        <f t="shared" si="0"/>
        <v>-1330204</v>
      </c>
      <c r="M5" s="247"/>
    </row>
    <row r="6" spans="2:13" s="241" customFormat="1" ht="15.75" thickBot="1">
      <c r="B6" s="328"/>
      <c r="C6" s="260"/>
      <c r="D6" s="260" t="str">
        <f>"Change from "&amp;D4</f>
        <v>Change from FY 2025-26 Unrestricted Fund Net Budget (ACTUAL)</v>
      </c>
      <c r="E6" s="271">
        <f>+E5/E$4</f>
        <v>-1.7389067363005682E-2</v>
      </c>
      <c r="F6" s="271">
        <f t="shared" ref="F6:L6" si="1">+F5/F$4</f>
        <v>0.19027118375022131</v>
      </c>
      <c r="G6" s="271">
        <f t="shared" si="1"/>
        <v>-0.20619692994725683</v>
      </c>
      <c r="H6" s="271">
        <f t="shared" si="1"/>
        <v>-1.5999312325631521E-3</v>
      </c>
      <c r="I6" s="271">
        <f t="shared" si="1"/>
        <v>-1.4582978875462829E-2</v>
      </c>
      <c r="J6" s="271">
        <f t="shared" si="1"/>
        <v>-2.1308211192107625E-2</v>
      </c>
      <c r="K6" s="271">
        <f t="shared" si="1"/>
        <v>-0.15431430839831878</v>
      </c>
      <c r="L6" s="271">
        <f t="shared" si="1"/>
        <v>-0.22509887178456231</v>
      </c>
      <c r="M6" s="262"/>
    </row>
    <row r="7" spans="2:13" s="241" customFormat="1" ht="15" customHeight="1">
      <c r="B7" s="332" t="s">
        <v>299</v>
      </c>
      <c r="D7" s="324" t="str">
        <f>"5% of "&amp;Model!D40</f>
        <v>5% of FY 2025-26 Unrestricted Fund Net Budget (ACTUAL)</v>
      </c>
      <c r="E7" s="280"/>
      <c r="F7" s="280">
        <f>+Model!F40*LEFT($D7,2)</f>
        <v>1023706.25</v>
      </c>
      <c r="G7" s="280">
        <f>+Model!G40*LEFT($D7,2)</f>
        <v>411266.55000000005</v>
      </c>
      <c r="H7" s="280">
        <f>+Model!H40*LEFT($D7,2)</f>
        <v>542117.05000000005</v>
      </c>
      <c r="I7" s="280">
        <f>+Model!I40*LEFT($D7,2)</f>
        <v>680029.10000000009</v>
      </c>
      <c r="J7" s="280">
        <f>+Model!J40*LEFT($D7,2)</f>
        <v>2097984.65</v>
      </c>
      <c r="K7" s="280">
        <f>+Model!K40*LEFT($D7,2)</f>
        <v>553630.45000000007</v>
      </c>
      <c r="L7" s="280">
        <f>+Model!L40*LEFT($D7,2)</f>
        <v>295471.05</v>
      </c>
      <c r="M7" s="247"/>
    </row>
    <row r="8" spans="2:13" s="241" customFormat="1" ht="15" customHeight="1">
      <c r="B8" s="332"/>
      <c r="D8" s="253" t="str">
        <f>"4% of "&amp;Model!D40</f>
        <v>4% of FY 2025-26 Unrestricted Fund Net Budget (ACTUAL)</v>
      </c>
      <c r="E8" s="249"/>
      <c r="F8" s="249">
        <f>+Model!F40*LEFT($D8,2)</f>
        <v>818965</v>
      </c>
      <c r="G8" s="249">
        <f>+Model!G40*LEFT($D8,2)</f>
        <v>329013.24</v>
      </c>
      <c r="H8" s="249">
        <f>+Model!H40*LEFT($D8,2)</f>
        <v>433693.64</v>
      </c>
      <c r="I8" s="249">
        <f>+Model!I40*LEFT($D8,2)</f>
        <v>544023.28</v>
      </c>
      <c r="J8" s="249">
        <f>+Model!J40*LEFT($D8,2)</f>
        <v>1678387.72</v>
      </c>
      <c r="K8" s="249">
        <f>+Model!K40*LEFT($D8,2)</f>
        <v>442904.36</v>
      </c>
      <c r="L8" s="249">
        <f>+Model!L40*LEFT($D8,2)</f>
        <v>236376.84</v>
      </c>
      <c r="M8" s="247"/>
    </row>
    <row r="9" spans="2:13" s="241" customFormat="1" ht="15" customHeight="1">
      <c r="B9" s="332"/>
      <c r="D9" s="253" t="str">
        <f>"3% of "&amp;Model!D40</f>
        <v>3% of FY 2025-26 Unrestricted Fund Net Budget (ACTUAL)</v>
      </c>
      <c r="E9" s="249"/>
      <c r="F9" s="249">
        <f>+Model!F40*LEFT($D9,2)</f>
        <v>614223.75</v>
      </c>
      <c r="G9" s="249">
        <f>+Model!G40*LEFT($D9,2)</f>
        <v>246759.93</v>
      </c>
      <c r="H9" s="249">
        <f>+Model!H40*LEFT($D9,2)</f>
        <v>325270.23</v>
      </c>
      <c r="I9" s="249">
        <f>+Model!I40*LEFT($D9,2)</f>
        <v>408017.45999999996</v>
      </c>
      <c r="J9" s="249">
        <f>+Model!J40*LEFT($D9,2)</f>
        <v>1258790.79</v>
      </c>
      <c r="K9" s="249">
        <f>+Model!K40*LEFT($D9,2)</f>
        <v>332178.26999999996</v>
      </c>
      <c r="L9" s="249">
        <f>+Model!L40*LEFT($D9,2)</f>
        <v>177282.63</v>
      </c>
      <c r="M9" s="247"/>
    </row>
    <row r="10" spans="2:13" s="241" customFormat="1" ht="15" customHeight="1">
      <c r="B10" s="332"/>
      <c r="D10" s="253"/>
      <c r="E10" s="249"/>
      <c r="F10" s="249"/>
      <c r="G10" s="249"/>
      <c r="H10" s="249"/>
      <c r="I10" s="249"/>
      <c r="J10" s="249"/>
      <c r="K10" s="249"/>
      <c r="L10" s="249"/>
      <c r="M10" s="247"/>
    </row>
    <row r="11" spans="2:13" s="241" customFormat="1">
      <c r="B11" s="332"/>
      <c r="D11" s="249" t="str">
        <f>LEFT(D7,2)&amp;" Guardrail Adjustment"</f>
        <v>5% Guardrail Adjustment</v>
      </c>
      <c r="E11" s="249"/>
      <c r="F11" s="272">
        <f>IF(F5&gt;F7,F7,IF(F5&lt;-1*F7,-1*F7,F5))-F$5</f>
        <v>-2871929.75</v>
      </c>
      <c r="G11" s="272">
        <f t="shared" ref="G11:L11" si="2">IF(G5&gt;G7,G7,IF(G5&lt;-1*G7,-1*G7,G5))-G$5</f>
        <v>1284771.45</v>
      </c>
      <c r="H11" s="272">
        <f t="shared" si="2"/>
        <v>0</v>
      </c>
      <c r="I11" s="272">
        <f t="shared" si="2"/>
        <v>0</v>
      </c>
      <c r="J11" s="272">
        <f t="shared" si="2"/>
        <v>0</v>
      </c>
      <c r="K11" s="272">
        <f t="shared" si="2"/>
        <v>1155031.5499999998</v>
      </c>
      <c r="L11" s="272">
        <f t="shared" si="2"/>
        <v>1034732.95</v>
      </c>
      <c r="M11" s="247"/>
    </row>
    <row r="12" spans="2:13" s="241" customFormat="1">
      <c r="B12" s="332"/>
      <c r="D12" s="249" t="str">
        <f>LEFT(D8,2)&amp;" Guardrail Adjustment"</f>
        <v>4% Guardrail Adjustment</v>
      </c>
      <c r="E12" s="249"/>
      <c r="F12" s="272">
        <f>IF(F5&gt;F8,F8,IF(F5&lt;-1*F8,-1*F8,F5))-F$5</f>
        <v>-3076671</v>
      </c>
      <c r="G12" s="272">
        <f t="shared" ref="G12:L12" si="3">IF(G5&gt;G8,G8,IF(G5&lt;-1*G8,-1*G8,G5))-G$5</f>
        <v>1367024.76</v>
      </c>
      <c r="H12" s="272">
        <f t="shared" si="3"/>
        <v>0</v>
      </c>
      <c r="I12" s="272">
        <f t="shared" si="3"/>
        <v>0</v>
      </c>
      <c r="J12" s="272">
        <f t="shared" si="3"/>
        <v>0</v>
      </c>
      <c r="K12" s="272">
        <f t="shared" si="3"/>
        <v>1265757.6400000001</v>
      </c>
      <c r="L12" s="272">
        <f t="shared" si="3"/>
        <v>1093827.1599999999</v>
      </c>
      <c r="M12" s="247"/>
    </row>
    <row r="13" spans="2:13" s="241" customFormat="1">
      <c r="B13" s="332"/>
      <c r="D13" s="249" t="str">
        <f>LEFT(D9,2)&amp;" Guardrail Adjustment"</f>
        <v>3% Guardrail Adjustment</v>
      </c>
      <c r="E13" s="249"/>
      <c r="F13" s="272">
        <f>IF(F5&gt;F9,F9,IF(F5&lt;-1*F9,-1*F9,F5))-F$5</f>
        <v>-3281412.25</v>
      </c>
      <c r="G13" s="272">
        <f t="shared" ref="G13:L13" si="4">IF(G5&gt;G9,G9,IF(G5&lt;-1*G9,-1*G9,G5))-G$5</f>
        <v>1449278.07</v>
      </c>
      <c r="H13" s="272">
        <f t="shared" si="4"/>
        <v>0</v>
      </c>
      <c r="I13" s="272">
        <f t="shared" si="4"/>
        <v>0</v>
      </c>
      <c r="J13" s="272">
        <f t="shared" si="4"/>
        <v>0</v>
      </c>
      <c r="K13" s="272">
        <f t="shared" si="4"/>
        <v>1376483.73</v>
      </c>
      <c r="L13" s="272">
        <f t="shared" si="4"/>
        <v>1152921.3700000001</v>
      </c>
      <c r="M13" s="247"/>
    </row>
    <row r="14" spans="2:13" s="241" customFormat="1">
      <c r="B14" s="263"/>
      <c r="D14" s="241" t="s">
        <v>330</v>
      </c>
      <c r="E14" s="249">
        <f>SUM(F14:J14)</f>
        <v>-122487.93999999994</v>
      </c>
      <c r="F14" s="249">
        <f t="shared" ref="F14:H15" si="5">F12-F$11</f>
        <v>-204741.25</v>
      </c>
      <c r="G14" s="249">
        <f t="shared" si="5"/>
        <v>82253.310000000056</v>
      </c>
      <c r="H14" s="249">
        <f t="shared" si="5"/>
        <v>0</v>
      </c>
      <c r="I14" s="249">
        <f t="shared" ref="I14:L15" si="6">I12-I$11</f>
        <v>0</v>
      </c>
      <c r="J14" s="249">
        <f t="shared" si="6"/>
        <v>0</v>
      </c>
      <c r="K14" s="249">
        <f t="shared" si="6"/>
        <v>110726.09000000032</v>
      </c>
      <c r="L14" s="249">
        <f t="shared" si="6"/>
        <v>59094.209999999963</v>
      </c>
      <c r="M14" s="247"/>
    </row>
    <row r="15" spans="2:13" s="241" customFormat="1">
      <c r="B15" s="276"/>
      <c r="D15" s="241" t="s">
        <v>331</v>
      </c>
      <c r="E15" s="249">
        <f>SUM(F15:J15)</f>
        <v>-244975.87999999989</v>
      </c>
      <c r="F15" s="249">
        <f t="shared" si="5"/>
        <v>-409482.5</v>
      </c>
      <c r="G15" s="249">
        <f t="shared" si="5"/>
        <v>164506.62000000011</v>
      </c>
      <c r="H15" s="249">
        <f t="shared" si="5"/>
        <v>0</v>
      </c>
      <c r="I15" s="249">
        <f t="shared" si="6"/>
        <v>0</v>
      </c>
      <c r="J15" s="249">
        <f t="shared" si="6"/>
        <v>0</v>
      </c>
      <c r="K15" s="249">
        <f t="shared" si="6"/>
        <v>221452.18000000017</v>
      </c>
      <c r="L15" s="249">
        <f t="shared" si="6"/>
        <v>118188.42000000016</v>
      </c>
      <c r="M15" s="247"/>
    </row>
    <row r="16" spans="2:13" s="241" customFormat="1">
      <c r="B16" s="276"/>
      <c r="E16" s="249"/>
      <c r="M16" s="247"/>
    </row>
    <row r="17" spans="2:13" s="241" customFormat="1">
      <c r="B17" s="263"/>
      <c r="E17" s="249"/>
      <c r="F17" s="249"/>
      <c r="G17" s="249"/>
      <c r="H17" s="249"/>
      <c r="I17" s="249"/>
      <c r="J17" s="249"/>
      <c r="K17" s="249"/>
      <c r="L17" s="249"/>
      <c r="M17" s="247"/>
    </row>
    <row r="18" spans="2:13" s="241" customFormat="1">
      <c r="B18" s="263"/>
      <c r="D18" s="241" t="s">
        <v>301</v>
      </c>
      <c r="E18" s="274">
        <f>SUM(F18:L18)</f>
        <v>989270.92000000039</v>
      </c>
      <c r="F18" s="272">
        <f>+F13</f>
        <v>-3281412.25</v>
      </c>
      <c r="G18" s="272">
        <f>G13</f>
        <v>1449278.07</v>
      </c>
      <c r="H18" s="272">
        <f>+H13-308000</f>
        <v>-308000</v>
      </c>
      <c r="I18" s="272">
        <f t="shared" ref="I18" si="7">+I13</f>
        <v>0</v>
      </c>
      <c r="J18" s="272">
        <f>+J13+600000</f>
        <v>600000</v>
      </c>
      <c r="K18" s="272">
        <f t="shared" ref="K18:L18" si="8">+K13</f>
        <v>1376483.73</v>
      </c>
      <c r="L18" s="272">
        <f t="shared" si="8"/>
        <v>1152921.3700000001</v>
      </c>
      <c r="M18" s="247" t="s">
        <v>316</v>
      </c>
    </row>
    <row r="19" spans="2:13" s="241" customFormat="1">
      <c r="B19" s="263"/>
      <c r="D19" s="241" t="s">
        <v>300</v>
      </c>
      <c r="E19" s="272">
        <f>Model!E38+E18</f>
        <v>111124334.92</v>
      </c>
      <c r="F19" s="272">
        <f t="shared" ref="F19:L19" si="9">F3+F18</f>
        <v>21088348.75</v>
      </c>
      <c r="G19" s="272">
        <f t="shared" si="9"/>
        <v>7978571.0700000003</v>
      </c>
      <c r="H19" s="272">
        <f t="shared" si="9"/>
        <v>10516994</v>
      </c>
      <c r="I19" s="272">
        <f t="shared" si="9"/>
        <v>13402245</v>
      </c>
      <c r="J19" s="272">
        <f t="shared" si="9"/>
        <v>41665607</v>
      </c>
      <c r="K19" s="272">
        <f t="shared" si="9"/>
        <v>10740430.73</v>
      </c>
      <c r="L19" s="272">
        <f t="shared" si="9"/>
        <v>5732138.3700000001</v>
      </c>
      <c r="M19" s="247"/>
    </row>
    <row r="20" spans="2:13" s="241" customFormat="1">
      <c r="B20" s="263"/>
      <c r="D20" s="241" t="s">
        <v>302</v>
      </c>
      <c r="E20" s="272">
        <f t="shared" ref="E20:L20" si="10">+E19-E4</f>
        <v>-959767.07999999821</v>
      </c>
      <c r="F20" s="272">
        <f t="shared" si="10"/>
        <v>614223.75</v>
      </c>
      <c r="G20" s="272">
        <f t="shared" si="10"/>
        <v>-246759.9299999997</v>
      </c>
      <c r="H20" s="272">
        <f t="shared" si="10"/>
        <v>-325347</v>
      </c>
      <c r="I20" s="272">
        <f t="shared" si="10"/>
        <v>-198337</v>
      </c>
      <c r="J20" s="272">
        <f t="shared" si="10"/>
        <v>-294086</v>
      </c>
      <c r="K20" s="272">
        <f t="shared" si="10"/>
        <v>-332178.26999999955</v>
      </c>
      <c r="L20" s="272">
        <f t="shared" si="10"/>
        <v>-177282.62999999989</v>
      </c>
      <c r="M20" s="247"/>
    </row>
    <row r="21" spans="2:13" s="241" customFormat="1" ht="15.75" thickBot="1">
      <c r="B21" s="263"/>
      <c r="D21" s="241" t="s">
        <v>329</v>
      </c>
      <c r="E21" s="296">
        <f t="shared" ref="E21:L21" si="11">+E20/E4</f>
        <v>-8.5629189409930605E-3</v>
      </c>
      <c r="F21" s="296">
        <f t="shared" si="11"/>
        <v>0.03</v>
      </c>
      <c r="G21" s="296">
        <f t="shared" si="11"/>
        <v>-2.9999999999999964E-2</v>
      </c>
      <c r="H21" s="296">
        <f t="shared" si="11"/>
        <v>-3.0007080574204408E-2</v>
      </c>
      <c r="I21" s="296">
        <f t="shared" si="11"/>
        <v>-1.4582978875462829E-2</v>
      </c>
      <c r="J21" s="301">
        <f t="shared" si="11"/>
        <v>-7.0087738725829098E-3</v>
      </c>
      <c r="K21" s="296">
        <f t="shared" si="11"/>
        <v>-2.9999999999999961E-2</v>
      </c>
      <c r="L21" s="296">
        <f t="shared" si="11"/>
        <v>-2.9999999999999982E-2</v>
      </c>
      <c r="M21" s="247"/>
    </row>
    <row r="22" spans="2:13" s="241" customFormat="1" ht="15.75" thickTop="1">
      <c r="B22" s="266"/>
      <c r="C22" s="251"/>
      <c r="D22" s="251"/>
      <c r="E22" s="298"/>
      <c r="F22" s="298"/>
      <c r="G22" s="298"/>
      <c r="H22" s="298"/>
      <c r="I22" s="298"/>
      <c r="J22" s="302"/>
      <c r="K22" s="298"/>
      <c r="L22" s="298"/>
      <c r="M22" s="252"/>
    </row>
    <row r="23" spans="2:13" s="241" customFormat="1">
      <c r="B23" s="263"/>
      <c r="D23" s="241" t="s">
        <v>303</v>
      </c>
      <c r="E23" s="274">
        <f>SUM(F23:L23)</f>
        <v>533938.55999999982</v>
      </c>
      <c r="F23" s="272">
        <f>+F12</f>
        <v>-3076671</v>
      </c>
      <c r="G23" s="272">
        <f>G12</f>
        <v>1367024.76</v>
      </c>
      <c r="H23" s="272">
        <f>+H12-416000</f>
        <v>-416000</v>
      </c>
      <c r="I23" s="272">
        <f>+I12</f>
        <v>0</v>
      </c>
      <c r="J23" s="272">
        <f>+J12+300000</f>
        <v>300000</v>
      </c>
      <c r="K23" s="272">
        <f>+K12</f>
        <v>1265757.6400000001</v>
      </c>
      <c r="L23" s="272">
        <f>+L12</f>
        <v>1093827.1599999999</v>
      </c>
      <c r="M23" s="247" t="s">
        <v>315</v>
      </c>
    </row>
    <row r="24" spans="2:13" s="241" customFormat="1">
      <c r="B24" s="263"/>
      <c r="D24" s="241" t="s">
        <v>304</v>
      </c>
      <c r="E24" s="272">
        <f>+Model!E38+E23</f>
        <v>110669002.56</v>
      </c>
      <c r="F24" s="272">
        <f t="shared" ref="F24:L24" si="12">F3+F23</f>
        <v>21293090</v>
      </c>
      <c r="G24" s="272">
        <f t="shared" si="12"/>
        <v>7896317.7599999998</v>
      </c>
      <c r="H24" s="272">
        <f t="shared" si="12"/>
        <v>10408994</v>
      </c>
      <c r="I24" s="272">
        <f t="shared" si="12"/>
        <v>13402245</v>
      </c>
      <c r="J24" s="272">
        <f t="shared" si="12"/>
        <v>41365607</v>
      </c>
      <c r="K24" s="272">
        <f t="shared" si="12"/>
        <v>10629704.640000001</v>
      </c>
      <c r="L24" s="272">
        <f t="shared" si="12"/>
        <v>5673044.1600000001</v>
      </c>
      <c r="M24" s="247"/>
    </row>
    <row r="25" spans="2:13" s="241" customFormat="1">
      <c r="B25" s="263"/>
      <c r="D25" s="241" t="s">
        <v>305</v>
      </c>
      <c r="E25" s="296">
        <f>+E24/E$4-1</f>
        <v>-1.2625335928551196E-2</v>
      </c>
      <c r="F25" s="296">
        <f>+F24/F$4-1</f>
        <v>4.0000000000000036E-2</v>
      </c>
      <c r="G25" s="296">
        <f t="shared" ref="G25:L25" si="13">+G24/G$4-1</f>
        <v>-4.0000000000000036E-2</v>
      </c>
      <c r="H25" s="296">
        <f t="shared" si="13"/>
        <v>-3.9968029044650022E-2</v>
      </c>
      <c r="I25" s="296">
        <f t="shared" si="13"/>
        <v>-1.4582978875462782E-2</v>
      </c>
      <c r="J25" s="301">
        <f t="shared" si="13"/>
        <v>-1.4158492532345246E-2</v>
      </c>
      <c r="K25" s="296">
        <f t="shared" si="13"/>
        <v>-3.9999999999999925E-2</v>
      </c>
      <c r="L25" s="296">
        <f t="shared" si="13"/>
        <v>-3.9999999999999925E-2</v>
      </c>
      <c r="M25" s="278"/>
    </row>
    <row r="26" spans="2:13" s="241" customFormat="1">
      <c r="B26" s="263"/>
      <c r="D26" s="241" t="s">
        <v>321</v>
      </c>
      <c r="E26" s="297">
        <f>+E24-E19</f>
        <v>-455332.3599999994</v>
      </c>
      <c r="F26" s="297">
        <f t="shared" ref="F26:L26" si="14">+F24-F19</f>
        <v>204741.25</v>
      </c>
      <c r="G26" s="297">
        <f t="shared" si="14"/>
        <v>-82253.310000000522</v>
      </c>
      <c r="H26" s="297">
        <f t="shared" si="14"/>
        <v>-108000</v>
      </c>
      <c r="I26" s="297">
        <f t="shared" si="14"/>
        <v>0</v>
      </c>
      <c r="J26" s="303">
        <f t="shared" si="14"/>
        <v>-300000</v>
      </c>
      <c r="K26" s="297">
        <f t="shared" si="14"/>
        <v>-110726.08999999985</v>
      </c>
      <c r="L26" s="297">
        <f t="shared" si="14"/>
        <v>-59094.209999999963</v>
      </c>
      <c r="M26" s="278"/>
    </row>
    <row r="27" spans="2:13" s="241" customFormat="1" ht="15.75" thickBot="1">
      <c r="B27" s="267"/>
      <c r="C27" s="257"/>
      <c r="D27" s="257" t="s">
        <v>322</v>
      </c>
      <c r="E27" s="273">
        <f>+E26/E19</f>
        <v>-4.0975035785617946E-3</v>
      </c>
      <c r="F27" s="273">
        <f t="shared" ref="F27:L27" si="15">+F26/F19</f>
        <v>9.7087378640776691E-3</v>
      </c>
      <c r="G27" s="273">
        <f t="shared" si="15"/>
        <v>-1.030927835051553E-2</v>
      </c>
      <c r="H27" s="273">
        <f t="shared" si="15"/>
        <v>-1.0269094001574974E-2</v>
      </c>
      <c r="I27" s="273">
        <f t="shared" si="15"/>
        <v>0</v>
      </c>
      <c r="J27" s="304">
        <f t="shared" si="15"/>
        <v>-7.2001831150569819E-3</v>
      </c>
      <c r="K27" s="273">
        <f t="shared" si="15"/>
        <v>-1.030927835051545E-2</v>
      </c>
      <c r="L27" s="273">
        <f t="shared" si="15"/>
        <v>-1.0309278350515457E-2</v>
      </c>
      <c r="M27" s="277"/>
    </row>
    <row r="28" spans="2:13" s="241" customFormat="1" ht="15.75" thickTop="1">
      <c r="B28" s="263"/>
      <c r="E28" s="249"/>
      <c r="F28" s="249"/>
      <c r="G28" s="249"/>
      <c r="H28" s="249"/>
      <c r="I28" s="249"/>
      <c r="J28" s="248"/>
      <c r="K28" s="249"/>
      <c r="L28" s="249"/>
      <c r="M28" s="278"/>
    </row>
    <row r="29" spans="2:13" s="241" customFormat="1">
      <c r="B29" s="263"/>
      <c r="D29" s="241" t="s">
        <v>306</v>
      </c>
      <c r="E29" s="274">
        <f>SUM(F29:L29)</f>
        <v>77836.149999999674</v>
      </c>
      <c r="F29" s="272">
        <f>F11</f>
        <v>-2871929.75</v>
      </c>
      <c r="G29" s="272">
        <f>G11</f>
        <v>1284771.45</v>
      </c>
      <c r="H29" s="272">
        <f>-H7-H5</f>
        <v>-524770.05000000005</v>
      </c>
      <c r="I29" s="272">
        <f>I11</f>
        <v>0</v>
      </c>
      <c r="J29" s="272">
        <f>J11</f>
        <v>0</v>
      </c>
      <c r="K29" s="272">
        <f>K11</f>
        <v>1155031.5499999998</v>
      </c>
      <c r="L29" s="272">
        <f>L11</f>
        <v>1034732.95</v>
      </c>
      <c r="M29" s="278" t="s">
        <v>314</v>
      </c>
    </row>
    <row r="30" spans="2:13" s="241" customFormat="1">
      <c r="B30" s="263"/>
      <c r="D30" s="241" t="s">
        <v>307</v>
      </c>
      <c r="E30" s="272">
        <f>+Model!E38+E29</f>
        <v>110212900.15000001</v>
      </c>
      <c r="F30" s="272">
        <f t="shared" ref="F30:L30" si="16">+F3+F29</f>
        <v>21497831.25</v>
      </c>
      <c r="G30" s="272">
        <f t="shared" si="16"/>
        <v>7814064.4500000002</v>
      </c>
      <c r="H30" s="272">
        <f t="shared" si="16"/>
        <v>10300223.949999999</v>
      </c>
      <c r="I30" s="272">
        <f t="shared" si="16"/>
        <v>13402245</v>
      </c>
      <c r="J30" s="272">
        <f t="shared" si="16"/>
        <v>41065607</v>
      </c>
      <c r="K30" s="272">
        <f t="shared" si="16"/>
        <v>10518978.550000001</v>
      </c>
      <c r="L30" s="272">
        <f t="shared" si="16"/>
        <v>5613949.9500000002</v>
      </c>
      <c r="M30" s="278"/>
    </row>
    <row r="31" spans="2:13" s="241" customFormat="1">
      <c r="B31" s="263"/>
      <c r="D31" s="241" t="s">
        <v>308</v>
      </c>
      <c r="E31" s="296">
        <f t="shared" ref="E31:L31" si="17">+E30/E$4-1</f>
        <v>-1.6694623203565406E-2</v>
      </c>
      <c r="F31" s="296">
        <f t="shared" si="17"/>
        <v>5.0000000000000044E-2</v>
      </c>
      <c r="G31" s="296">
        <f t="shared" si="17"/>
        <v>-4.9999999999999933E-2</v>
      </c>
      <c r="H31" s="296">
        <f t="shared" si="17"/>
        <v>-5.0000000000000044E-2</v>
      </c>
      <c r="I31" s="296">
        <f t="shared" si="17"/>
        <v>-1.4582978875462782E-2</v>
      </c>
      <c r="J31" s="301">
        <f t="shared" si="17"/>
        <v>-2.1308211192107573E-2</v>
      </c>
      <c r="K31" s="296">
        <f t="shared" si="17"/>
        <v>-4.9999999999999933E-2</v>
      </c>
      <c r="L31" s="296">
        <f t="shared" si="17"/>
        <v>-4.9999999999999933E-2</v>
      </c>
      <c r="M31" s="278"/>
    </row>
    <row r="32" spans="2:13" s="241" customFormat="1">
      <c r="B32" s="263"/>
      <c r="D32" s="241" t="s">
        <v>323</v>
      </c>
      <c r="E32" s="297">
        <f>+E30-E24</f>
        <v>-456102.40999999642</v>
      </c>
      <c r="F32" s="297">
        <f t="shared" ref="F32:L32" si="18">+F30-F24</f>
        <v>204741.25</v>
      </c>
      <c r="G32" s="297">
        <f t="shared" si="18"/>
        <v>-82253.30999999959</v>
      </c>
      <c r="H32" s="297">
        <f t="shared" si="18"/>
        <v>-108770.05000000075</v>
      </c>
      <c r="I32" s="297">
        <f t="shared" si="18"/>
        <v>0</v>
      </c>
      <c r="J32" s="303">
        <f t="shared" si="18"/>
        <v>-300000</v>
      </c>
      <c r="K32" s="297">
        <f t="shared" si="18"/>
        <v>-110726.08999999985</v>
      </c>
      <c r="L32" s="297">
        <f t="shared" si="18"/>
        <v>-59094.209999999963</v>
      </c>
      <c r="M32" s="278"/>
    </row>
    <row r="33" spans="2:13" s="241" customFormat="1" ht="15.75" thickBot="1">
      <c r="B33" s="267"/>
      <c r="C33" s="257"/>
      <c r="D33" s="257" t="s">
        <v>324</v>
      </c>
      <c r="E33" s="273">
        <f>+E32/E24</f>
        <v>-4.1213203286323752E-3</v>
      </c>
      <c r="F33" s="273">
        <f t="shared" ref="F33:L33" si="19">+F32/F24</f>
        <v>9.6153846153846159E-3</v>
      </c>
      <c r="G33" s="273">
        <f t="shared" si="19"/>
        <v>-1.0416666666666616E-2</v>
      </c>
      <c r="H33" s="273">
        <f t="shared" si="19"/>
        <v>-1.0449621740583264E-2</v>
      </c>
      <c r="I33" s="273">
        <f t="shared" si="19"/>
        <v>0</v>
      </c>
      <c r="J33" s="304">
        <f t="shared" si="19"/>
        <v>-7.2524017355770944E-3</v>
      </c>
      <c r="K33" s="273">
        <f t="shared" si="19"/>
        <v>-1.0416666666666652E-2</v>
      </c>
      <c r="L33" s="273">
        <f t="shared" si="19"/>
        <v>-1.0416666666666659E-2</v>
      </c>
      <c r="M33" s="277"/>
    </row>
    <row r="34" spans="2:13" s="241" customFormat="1" ht="15.75" thickTop="1">
      <c r="B34" s="263"/>
      <c r="E34" s="249"/>
      <c r="F34" s="249"/>
      <c r="G34" s="249"/>
      <c r="H34" s="249"/>
      <c r="I34" s="249"/>
      <c r="J34" s="248"/>
      <c r="K34" s="249"/>
      <c r="L34" s="249"/>
      <c r="M34" s="278"/>
    </row>
    <row r="35" spans="2:13" s="241" customFormat="1" ht="30">
      <c r="B35" s="263"/>
      <c r="D35" s="241" t="s">
        <v>309</v>
      </c>
      <c r="E35" s="248">
        <f>SUM(F35:L35)</f>
        <v>0.19999999995343387</v>
      </c>
      <c r="F35" s="272">
        <f>F29+247394/2</f>
        <v>-2748232.75</v>
      </c>
      <c r="G35" s="272">
        <f>G29</f>
        <v>1284771.45</v>
      </c>
      <c r="H35" s="272">
        <v>-700000</v>
      </c>
      <c r="I35" s="272">
        <f>I29</f>
        <v>0</v>
      </c>
      <c r="J35" s="272">
        <f>J29+247394/2</f>
        <v>123697</v>
      </c>
      <c r="K35" s="272">
        <f>K29-150000</f>
        <v>1005031.5499999998</v>
      </c>
      <c r="L35" s="272">
        <f>L29</f>
        <v>1034732.95</v>
      </c>
      <c r="M35" s="278" t="s">
        <v>313</v>
      </c>
    </row>
    <row r="36" spans="2:13" s="241" customFormat="1">
      <c r="B36" s="263"/>
      <c r="D36" s="241" t="s">
        <v>310</v>
      </c>
      <c r="E36" s="272">
        <f>+Model!E38+E35</f>
        <v>110135064.2</v>
      </c>
      <c r="F36" s="272">
        <f t="shared" ref="F36:L36" si="20">+F3+F35</f>
        <v>21621528.25</v>
      </c>
      <c r="G36" s="272">
        <f t="shared" si="20"/>
        <v>7814064.4500000002</v>
      </c>
      <c r="H36" s="272">
        <f t="shared" si="20"/>
        <v>10124994</v>
      </c>
      <c r="I36" s="272">
        <f t="shared" si="20"/>
        <v>13402245</v>
      </c>
      <c r="J36" s="272">
        <f t="shared" si="20"/>
        <v>41189304</v>
      </c>
      <c r="K36" s="272">
        <f t="shared" si="20"/>
        <v>10368978.550000001</v>
      </c>
      <c r="L36" s="272">
        <f t="shared" si="20"/>
        <v>5613949.9500000002</v>
      </c>
      <c r="M36" s="278"/>
    </row>
    <row r="37" spans="2:13" s="241" customFormat="1">
      <c r="B37" s="263"/>
      <c r="D37" s="241" t="s">
        <v>311</v>
      </c>
      <c r="E37" s="296">
        <f t="shared" ref="E37:L37" si="21">+E36/E$4-1</f>
        <v>-1.7389065578631291E-2</v>
      </c>
      <c r="F37" s="296">
        <f t="shared" si="21"/>
        <v>5.6041625710500531E-2</v>
      </c>
      <c r="G37" s="296">
        <f t="shared" si="21"/>
        <v>-4.9999999999999933E-2</v>
      </c>
      <c r="H37" s="296">
        <f t="shared" si="21"/>
        <v>-6.6161634281747816E-2</v>
      </c>
      <c r="I37" s="296">
        <f t="shared" si="21"/>
        <v>-1.4582978875462782E-2</v>
      </c>
      <c r="J37" s="301">
        <f t="shared" si="21"/>
        <v>-1.8360215361918897E-2</v>
      </c>
      <c r="K37" s="296">
        <f t="shared" si="21"/>
        <v>-6.3546942730480116E-2</v>
      </c>
      <c r="L37" s="296">
        <f t="shared" si="21"/>
        <v>-4.9999999999999933E-2</v>
      </c>
      <c r="M37" s="247"/>
    </row>
    <row r="38" spans="2:13" s="241" customFormat="1">
      <c r="B38" s="263"/>
      <c r="D38" s="241" t="s">
        <v>325</v>
      </c>
      <c r="E38" s="297">
        <f>+E36-E30</f>
        <v>-77835.95000000298</v>
      </c>
      <c r="F38" s="297">
        <f t="shared" ref="F38:L38" si="22">+F36-F30</f>
        <v>123697</v>
      </c>
      <c r="G38" s="297">
        <f t="shared" si="22"/>
        <v>0</v>
      </c>
      <c r="H38" s="297">
        <f t="shared" si="22"/>
        <v>-175229.94999999925</v>
      </c>
      <c r="I38" s="297">
        <f t="shared" si="22"/>
        <v>0</v>
      </c>
      <c r="J38" s="297">
        <f t="shared" si="22"/>
        <v>123697</v>
      </c>
      <c r="K38" s="297">
        <f t="shared" si="22"/>
        <v>-150000</v>
      </c>
      <c r="L38" s="297">
        <f t="shared" si="22"/>
        <v>0</v>
      </c>
      <c r="M38" s="278"/>
    </row>
    <row r="39" spans="2:13" s="241" customFormat="1" ht="15.75" thickBot="1">
      <c r="B39" s="268"/>
      <c r="C39" s="260"/>
      <c r="D39" s="260" t="s">
        <v>326</v>
      </c>
      <c r="E39" s="271">
        <f t="shared" ref="E39:L39" si="23">+E38/E30</f>
        <v>-7.062326632732473E-4</v>
      </c>
      <c r="F39" s="271">
        <f t="shared" si="23"/>
        <v>5.7539292480956652E-3</v>
      </c>
      <c r="G39" s="271">
        <f t="shared" si="23"/>
        <v>0</v>
      </c>
      <c r="H39" s="271">
        <f t="shared" si="23"/>
        <v>-1.7012246612366062E-2</v>
      </c>
      <c r="I39" s="271">
        <f t="shared" si="23"/>
        <v>0</v>
      </c>
      <c r="J39" s="271">
        <f t="shared" si="23"/>
        <v>3.0121799977289999E-3</v>
      </c>
      <c r="K39" s="271">
        <f t="shared" si="23"/>
        <v>-1.4259939716294981E-2</v>
      </c>
      <c r="L39" s="271">
        <f t="shared" si="23"/>
        <v>0</v>
      </c>
      <c r="M39" s="299"/>
    </row>
    <row r="41" spans="2:13">
      <c r="D41" s="241" t="s">
        <v>312</v>
      </c>
      <c r="E41" s="11"/>
      <c r="F41" s="11"/>
      <c r="G41" s="11"/>
      <c r="H41" s="11"/>
      <c r="I41" s="11"/>
      <c r="J41" s="11"/>
      <c r="K41" s="11"/>
      <c r="L41" s="11"/>
    </row>
    <row r="42" spans="2:13">
      <c r="E42" s="8"/>
      <c r="F42" s="8"/>
      <c r="G42" s="8"/>
      <c r="H42" s="8"/>
      <c r="I42" s="8"/>
      <c r="J42" s="8"/>
      <c r="K42" s="8"/>
      <c r="L42" s="8"/>
    </row>
    <row r="43" spans="2:13">
      <c r="E43" s="8"/>
      <c r="G43" s="8"/>
      <c r="H43" s="8"/>
      <c r="I43" s="8"/>
      <c r="J43" s="8"/>
      <c r="K43" s="8"/>
      <c r="L43" s="8"/>
    </row>
  </sheetData>
  <sheetProtection algorithmName="SHA-512" hashValue="wLTDAHuwEyRuiJrcqxK/8RL47Y6VR4wckXitYyW/HJBbPjcA/xRHFkgYkEqQz3DWkKATQPccQkshqewvM9nW/w==" saltValue="rEgJ8+AwA7ddR/hvtvn14g==" spinCount="100000" sheet="1" objects="1" scenarios="1" formatCells="0" formatColumns="0" formatRows="0" insertColumns="0" insertRows="0" insertHyperlinks="0" sort="0" autoFilter="0" pivotTables="0"/>
  <mergeCells count="2">
    <mergeCell ref="B7:B13"/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63AC-7128-4CD7-B699-66A78EE318A1}">
  <sheetPr>
    <tabColor rgb="FF00B0F0"/>
  </sheetPr>
  <dimension ref="B3:AB55"/>
  <sheetViews>
    <sheetView topLeftCell="B18" zoomScale="85" zoomScaleNormal="85" workbookViewId="0">
      <selection activeCell="E42" sqref="E42"/>
    </sheetView>
  </sheetViews>
  <sheetFormatPr defaultRowHeight="15"/>
  <cols>
    <col min="2" max="2" width="41.5703125" customWidth="1"/>
    <col min="3" max="4" width="14.28515625" bestFit="1" customWidth="1"/>
    <col min="5" max="11" width="17.28515625" bestFit="1" customWidth="1"/>
    <col min="12" max="12" width="9.85546875" bestFit="1" customWidth="1"/>
    <col min="13" max="19" width="12.42578125" bestFit="1" customWidth="1"/>
    <col min="20" max="20" width="9.85546875" bestFit="1" customWidth="1"/>
    <col min="21" max="27" width="12.42578125" bestFit="1" customWidth="1"/>
    <col min="28" max="28" width="9.85546875" bestFit="1" customWidth="1"/>
    <col min="29" max="35" width="29.7109375" bestFit="1" customWidth="1"/>
    <col min="36" max="36" width="15.5703125" bestFit="1" customWidth="1"/>
    <col min="37" max="43" width="29.7109375" bestFit="1" customWidth="1"/>
    <col min="44" max="44" width="15.5703125" bestFit="1" customWidth="1"/>
    <col min="45" max="45" width="24" bestFit="1" customWidth="1"/>
    <col min="46" max="46" width="27.140625" bestFit="1" customWidth="1"/>
    <col min="47" max="50" width="29.7109375" bestFit="1" customWidth="1"/>
    <col min="51" max="51" width="15.5703125" bestFit="1" customWidth="1"/>
    <col min="52" max="58" width="29.7109375" bestFit="1" customWidth="1"/>
    <col min="59" max="59" width="15.5703125" bestFit="1" customWidth="1"/>
    <col min="60" max="66" width="29.7109375" bestFit="1" customWidth="1"/>
    <col min="67" max="67" width="15.5703125" bestFit="1" customWidth="1"/>
    <col min="68" max="74" width="29.7109375" bestFit="1" customWidth="1"/>
    <col min="75" max="75" width="15.5703125" bestFit="1" customWidth="1"/>
    <col min="76" max="82" width="29.7109375" bestFit="1" customWidth="1"/>
    <col min="83" max="83" width="15.5703125" bestFit="1" customWidth="1"/>
    <col min="84" max="84" width="27.42578125" bestFit="1" customWidth="1"/>
    <col min="85" max="85" width="15.5703125" bestFit="1" customWidth="1"/>
    <col min="86" max="87" width="29.7109375" bestFit="1" customWidth="1"/>
    <col min="88" max="88" width="15.5703125" bestFit="1" customWidth="1"/>
    <col min="89" max="90" width="29.7109375" bestFit="1" customWidth="1"/>
    <col min="91" max="91" width="15.5703125" bestFit="1" customWidth="1"/>
    <col min="92" max="92" width="26.28515625" bestFit="1" customWidth="1"/>
    <col min="93" max="93" width="15.5703125" bestFit="1" customWidth="1"/>
  </cols>
  <sheetData>
    <row r="3" spans="2:28">
      <c r="B3" s="1" t="s">
        <v>74</v>
      </c>
      <c r="E3" s="1" t="s">
        <v>68</v>
      </c>
      <c r="F3" s="1" t="s">
        <v>67</v>
      </c>
    </row>
    <row r="4" spans="2:28" ht="30">
      <c r="E4" t="s">
        <v>26</v>
      </c>
      <c r="L4" s="13" t="s">
        <v>145</v>
      </c>
      <c r="M4" t="s">
        <v>38</v>
      </c>
      <c r="T4" s="13" t="s">
        <v>144</v>
      </c>
      <c r="U4" t="s">
        <v>41</v>
      </c>
      <c r="AB4" s="13" t="s">
        <v>143</v>
      </c>
    </row>
    <row r="5" spans="2:28" s="13" customFormat="1" ht="45">
      <c r="B5" s="15" t="s">
        <v>70</v>
      </c>
      <c r="C5" s="15" t="s">
        <v>91</v>
      </c>
      <c r="D5" s="15" t="s">
        <v>19</v>
      </c>
      <c r="E5" s="13" t="s">
        <v>24</v>
      </c>
      <c r="F5" s="13" t="s">
        <v>10</v>
      </c>
      <c r="G5" s="13" t="s">
        <v>6</v>
      </c>
      <c r="H5" s="13" t="s">
        <v>14</v>
      </c>
      <c r="I5" s="13" t="s">
        <v>11</v>
      </c>
      <c r="J5" s="13" t="s">
        <v>43</v>
      </c>
      <c r="K5" s="13" t="s">
        <v>13</v>
      </c>
      <c r="M5" s="13" t="s">
        <v>24</v>
      </c>
      <c r="N5" s="13" t="s">
        <v>10</v>
      </c>
      <c r="O5" s="13" t="s">
        <v>6</v>
      </c>
      <c r="P5" s="13" t="s">
        <v>14</v>
      </c>
      <c r="Q5" s="13" t="s">
        <v>11</v>
      </c>
      <c r="R5" s="13" t="s">
        <v>43</v>
      </c>
      <c r="S5" s="13" t="s">
        <v>13</v>
      </c>
      <c r="U5" s="13" t="s">
        <v>24</v>
      </c>
      <c r="V5" s="13" t="s">
        <v>10</v>
      </c>
      <c r="W5" s="13" t="s">
        <v>6</v>
      </c>
      <c r="X5" s="13" t="s">
        <v>14</v>
      </c>
      <c r="Y5" s="13" t="s">
        <v>11</v>
      </c>
      <c r="Z5" s="13" t="s">
        <v>43</v>
      </c>
      <c r="AA5" s="13" t="s">
        <v>13</v>
      </c>
    </row>
    <row r="6" spans="2:28">
      <c r="B6" t="s">
        <v>106</v>
      </c>
      <c r="C6" t="s">
        <v>84</v>
      </c>
      <c r="D6" t="s">
        <v>1</v>
      </c>
      <c r="E6" s="2">
        <v>47550</v>
      </c>
      <c r="F6" s="2">
        <v>10817</v>
      </c>
      <c r="G6" s="2">
        <v>25948</v>
      </c>
      <c r="H6" s="2">
        <v>30429</v>
      </c>
      <c r="I6" s="2">
        <v>86860</v>
      </c>
      <c r="J6" s="2">
        <v>6377</v>
      </c>
      <c r="K6" s="2">
        <v>7973</v>
      </c>
      <c r="L6" s="2">
        <v>215954</v>
      </c>
      <c r="M6" s="2">
        <v>46472</v>
      </c>
      <c r="N6" s="2">
        <v>10194</v>
      </c>
      <c r="O6" s="2">
        <v>25332</v>
      </c>
      <c r="P6" s="2">
        <v>29524</v>
      </c>
      <c r="Q6" s="2">
        <v>91142</v>
      </c>
      <c r="R6" s="2">
        <v>6043</v>
      </c>
      <c r="S6" s="2">
        <v>8647</v>
      </c>
      <c r="T6" s="2">
        <v>217354</v>
      </c>
      <c r="U6" s="2">
        <v>47768</v>
      </c>
      <c r="V6" s="2">
        <v>8973</v>
      </c>
      <c r="W6" s="2">
        <v>23532</v>
      </c>
      <c r="X6" s="2">
        <v>28991</v>
      </c>
      <c r="Y6" s="2">
        <v>96965</v>
      </c>
      <c r="Z6" s="2">
        <v>6257</v>
      </c>
      <c r="AA6" s="2">
        <v>8818</v>
      </c>
      <c r="AB6" s="2">
        <v>221304</v>
      </c>
    </row>
    <row r="7" spans="2:28">
      <c r="D7" t="s">
        <v>5</v>
      </c>
      <c r="E7" s="2">
        <v>15135</v>
      </c>
      <c r="F7" s="2">
        <v>7016</v>
      </c>
      <c r="G7" s="2">
        <v>359</v>
      </c>
      <c r="H7" s="2">
        <v>2303.5</v>
      </c>
      <c r="I7" s="2">
        <v>5093.5</v>
      </c>
      <c r="J7" s="2">
        <v>14517</v>
      </c>
      <c r="K7" s="2">
        <v>3672</v>
      </c>
      <c r="L7" s="2">
        <v>48096</v>
      </c>
      <c r="M7" s="2">
        <v>14956</v>
      </c>
      <c r="N7" s="2">
        <v>6291</v>
      </c>
      <c r="O7" s="2">
        <v>344</v>
      </c>
      <c r="P7" s="2">
        <v>2112</v>
      </c>
      <c r="Q7" s="2">
        <v>4612</v>
      </c>
      <c r="R7" s="2">
        <v>13774</v>
      </c>
      <c r="S7" s="2">
        <v>3693</v>
      </c>
      <c r="T7" s="2">
        <v>45782</v>
      </c>
      <c r="U7" s="2">
        <v>16540</v>
      </c>
      <c r="V7" s="2">
        <v>6248</v>
      </c>
      <c r="W7" s="2">
        <v>362</v>
      </c>
      <c r="X7" s="2">
        <v>2559</v>
      </c>
      <c r="Y7" s="2">
        <v>5113</v>
      </c>
      <c r="Z7" s="2">
        <v>14518</v>
      </c>
      <c r="AA7" s="2">
        <v>4183</v>
      </c>
      <c r="AB7" s="2">
        <v>49523</v>
      </c>
    </row>
    <row r="8" spans="2:28">
      <c r="C8" t="s">
        <v>146</v>
      </c>
      <c r="E8" s="2">
        <v>62685</v>
      </c>
      <c r="F8" s="2">
        <v>17833</v>
      </c>
      <c r="G8" s="2">
        <v>26307</v>
      </c>
      <c r="H8" s="2">
        <v>32732.5</v>
      </c>
      <c r="I8" s="2">
        <v>91953.5</v>
      </c>
      <c r="J8" s="2">
        <v>20894</v>
      </c>
      <c r="K8" s="2">
        <v>11645</v>
      </c>
      <c r="L8" s="2">
        <v>264050</v>
      </c>
      <c r="M8" s="2">
        <v>61428</v>
      </c>
      <c r="N8" s="2">
        <v>16485</v>
      </c>
      <c r="O8" s="2">
        <v>25676</v>
      </c>
      <c r="P8" s="2">
        <v>31636</v>
      </c>
      <c r="Q8" s="2">
        <v>95754</v>
      </c>
      <c r="R8" s="2">
        <v>19817</v>
      </c>
      <c r="S8" s="2">
        <v>12340</v>
      </c>
      <c r="T8" s="2">
        <v>263136</v>
      </c>
      <c r="U8" s="2">
        <v>64308</v>
      </c>
      <c r="V8" s="2">
        <v>15221</v>
      </c>
      <c r="W8" s="2">
        <v>23894</v>
      </c>
      <c r="X8" s="2">
        <v>31550</v>
      </c>
      <c r="Y8" s="2">
        <v>102078</v>
      </c>
      <c r="Z8" s="2">
        <v>20775</v>
      </c>
      <c r="AA8" s="2">
        <v>13001</v>
      </c>
      <c r="AB8" s="2">
        <v>270827</v>
      </c>
    </row>
    <row r="9" spans="2:28">
      <c r="C9" t="s">
        <v>86</v>
      </c>
      <c r="D9" t="s">
        <v>1</v>
      </c>
      <c r="E9" s="2">
        <v>7636</v>
      </c>
      <c r="F9" s="2">
        <v>1501</v>
      </c>
      <c r="G9" s="2">
        <v>5867</v>
      </c>
      <c r="H9" s="2">
        <v>6142</v>
      </c>
      <c r="I9" s="2">
        <v>14232</v>
      </c>
      <c r="J9" s="2">
        <v>727</v>
      </c>
      <c r="K9" s="2">
        <v>830</v>
      </c>
      <c r="L9" s="2">
        <v>36935</v>
      </c>
      <c r="M9" s="2">
        <v>7182</v>
      </c>
      <c r="N9" s="2">
        <v>1777</v>
      </c>
      <c r="O9" s="2">
        <v>6602</v>
      </c>
      <c r="P9" s="2">
        <v>7089</v>
      </c>
      <c r="Q9" s="2">
        <v>13458</v>
      </c>
      <c r="R9" s="2">
        <v>651</v>
      </c>
      <c r="S9" s="2">
        <v>789</v>
      </c>
      <c r="T9" s="2">
        <v>37548</v>
      </c>
      <c r="U9" s="2">
        <v>6737</v>
      </c>
      <c r="V9" s="2">
        <v>1693</v>
      </c>
      <c r="W9" s="2">
        <v>6293</v>
      </c>
      <c r="X9" s="2">
        <v>7600</v>
      </c>
      <c r="Y9" s="2">
        <v>14648</v>
      </c>
      <c r="Z9" s="2">
        <v>739</v>
      </c>
      <c r="AA9" s="2">
        <v>1068</v>
      </c>
      <c r="AB9" s="2">
        <v>38778</v>
      </c>
    </row>
    <row r="10" spans="2:28">
      <c r="D10" t="s">
        <v>5</v>
      </c>
      <c r="E10" s="2">
        <v>4086</v>
      </c>
      <c r="F10" s="2">
        <v>666</v>
      </c>
      <c r="G10" s="2">
        <v>125</v>
      </c>
      <c r="H10" s="2">
        <v>2611.5</v>
      </c>
      <c r="I10" s="2">
        <v>1093</v>
      </c>
      <c r="J10" s="2">
        <v>2192</v>
      </c>
      <c r="K10" s="2">
        <v>779</v>
      </c>
      <c r="L10" s="2">
        <v>11552.5</v>
      </c>
      <c r="M10" s="2">
        <v>6079</v>
      </c>
      <c r="N10" s="2">
        <v>1043</v>
      </c>
      <c r="O10" s="2">
        <v>127</v>
      </c>
      <c r="P10" s="2">
        <v>3155</v>
      </c>
      <c r="Q10" s="2">
        <v>944</v>
      </c>
      <c r="R10" s="2">
        <v>1990</v>
      </c>
      <c r="S10" s="2">
        <v>1005</v>
      </c>
      <c r="T10" s="2">
        <v>14343</v>
      </c>
      <c r="U10" s="2">
        <v>6931</v>
      </c>
      <c r="V10" s="2">
        <v>1319</v>
      </c>
      <c r="W10" s="2">
        <v>203</v>
      </c>
      <c r="X10" s="2">
        <v>3868.5</v>
      </c>
      <c r="Y10" s="2">
        <v>930</v>
      </c>
      <c r="Z10" s="2">
        <v>1762</v>
      </c>
      <c r="AA10" s="2">
        <v>1138</v>
      </c>
      <c r="AB10" s="2">
        <v>16151.5</v>
      </c>
    </row>
    <row r="11" spans="2:28">
      <c r="C11" t="s">
        <v>147</v>
      </c>
      <c r="E11" s="2">
        <v>11722</v>
      </c>
      <c r="F11" s="2">
        <v>2167</v>
      </c>
      <c r="G11" s="2">
        <v>5992</v>
      </c>
      <c r="H11" s="2">
        <v>8753.5</v>
      </c>
      <c r="I11" s="2">
        <v>15325</v>
      </c>
      <c r="J11" s="2">
        <v>2919</v>
      </c>
      <c r="K11" s="2">
        <v>1609</v>
      </c>
      <c r="L11" s="2">
        <v>48487.5</v>
      </c>
      <c r="M11" s="2">
        <v>13261</v>
      </c>
      <c r="N11" s="2">
        <v>2820</v>
      </c>
      <c r="O11" s="2">
        <v>6729</v>
      </c>
      <c r="P11" s="2">
        <v>10244</v>
      </c>
      <c r="Q11" s="2">
        <v>14402</v>
      </c>
      <c r="R11" s="2">
        <v>2641</v>
      </c>
      <c r="S11" s="2">
        <v>1794</v>
      </c>
      <c r="T11" s="2">
        <v>51891</v>
      </c>
      <c r="U11" s="2">
        <v>13668</v>
      </c>
      <c r="V11" s="2">
        <v>3012</v>
      </c>
      <c r="W11" s="2">
        <v>6496</v>
      </c>
      <c r="X11" s="2">
        <v>11468.5</v>
      </c>
      <c r="Y11" s="2">
        <v>15578</v>
      </c>
      <c r="Z11" s="2">
        <v>2501</v>
      </c>
      <c r="AA11" s="2">
        <v>2206</v>
      </c>
      <c r="AB11" s="2">
        <v>54929.5</v>
      </c>
    </row>
    <row r="12" spans="2:28">
      <c r="B12" t="s">
        <v>110</v>
      </c>
      <c r="E12" s="2">
        <v>74407</v>
      </c>
      <c r="F12" s="2">
        <v>20000</v>
      </c>
      <c r="G12" s="2">
        <v>32299</v>
      </c>
      <c r="H12" s="2">
        <v>41486</v>
      </c>
      <c r="I12" s="2">
        <v>107278.5</v>
      </c>
      <c r="J12" s="2">
        <v>23813</v>
      </c>
      <c r="K12" s="2">
        <v>13254</v>
      </c>
      <c r="L12" s="2">
        <v>312537.5</v>
      </c>
      <c r="M12" s="2">
        <v>74689</v>
      </c>
      <c r="N12" s="2">
        <v>19305</v>
      </c>
      <c r="O12" s="2">
        <v>32405</v>
      </c>
      <c r="P12" s="2">
        <v>41880</v>
      </c>
      <c r="Q12" s="2">
        <v>110156</v>
      </c>
      <c r="R12" s="2">
        <v>22458</v>
      </c>
      <c r="S12" s="2">
        <v>14134</v>
      </c>
      <c r="T12" s="2">
        <v>315027</v>
      </c>
      <c r="U12" s="2">
        <v>77976</v>
      </c>
      <c r="V12" s="2">
        <v>18233</v>
      </c>
      <c r="W12" s="2">
        <v>30390</v>
      </c>
      <c r="X12" s="2">
        <v>43018.5</v>
      </c>
      <c r="Y12" s="2">
        <v>117656</v>
      </c>
      <c r="Z12" s="2">
        <v>23276</v>
      </c>
      <c r="AA12" s="2">
        <v>15207</v>
      </c>
      <c r="AB12" s="2">
        <v>325756.5</v>
      </c>
    </row>
    <row r="13" spans="2:28">
      <c r="B13" t="s">
        <v>20</v>
      </c>
      <c r="C13" t="s">
        <v>84</v>
      </c>
      <c r="D13" t="s">
        <v>1</v>
      </c>
      <c r="E13" s="2">
        <v>30981</v>
      </c>
      <c r="F13" s="2">
        <v>7665</v>
      </c>
      <c r="G13" s="2">
        <v>25010</v>
      </c>
      <c r="H13" s="2">
        <v>19940</v>
      </c>
      <c r="I13" s="2">
        <v>113930</v>
      </c>
      <c r="J13" s="2">
        <v>7768</v>
      </c>
      <c r="K13" s="2">
        <v>5069</v>
      </c>
      <c r="L13" s="2">
        <v>210363</v>
      </c>
      <c r="M13" s="2">
        <v>29351</v>
      </c>
      <c r="N13" s="2">
        <v>7477</v>
      </c>
      <c r="O13" s="2">
        <v>25829</v>
      </c>
      <c r="P13" s="2">
        <v>20271</v>
      </c>
      <c r="Q13" s="2">
        <v>115393</v>
      </c>
      <c r="R13" s="2">
        <v>7928</v>
      </c>
      <c r="S13" s="2">
        <v>5003</v>
      </c>
      <c r="T13" s="2">
        <v>211252</v>
      </c>
      <c r="U13" s="2">
        <v>28876</v>
      </c>
      <c r="V13" s="2">
        <v>6741</v>
      </c>
      <c r="W13" s="2">
        <v>24484</v>
      </c>
      <c r="X13" s="2">
        <v>21383</v>
      </c>
      <c r="Y13" s="2">
        <v>119692</v>
      </c>
      <c r="Z13" s="2">
        <v>8559</v>
      </c>
      <c r="AA13" s="2">
        <v>5073</v>
      </c>
      <c r="AB13" s="2">
        <v>214808</v>
      </c>
    </row>
    <row r="14" spans="2:28">
      <c r="D14" t="s">
        <v>5</v>
      </c>
      <c r="E14" s="2">
        <v>14877</v>
      </c>
      <c r="F14" s="2">
        <v>6326</v>
      </c>
      <c r="G14" s="2">
        <v>407</v>
      </c>
      <c r="H14" s="2">
        <v>2516.5</v>
      </c>
      <c r="I14" s="2">
        <v>5371.5</v>
      </c>
      <c r="J14" s="2">
        <v>13926</v>
      </c>
      <c r="K14" s="2">
        <v>3797</v>
      </c>
      <c r="L14" s="2">
        <v>47221</v>
      </c>
      <c r="M14" s="2">
        <v>14606</v>
      </c>
      <c r="N14" s="2">
        <v>5633</v>
      </c>
      <c r="O14" s="2">
        <v>399</v>
      </c>
      <c r="P14" s="2">
        <v>2344</v>
      </c>
      <c r="Q14" s="2">
        <v>5153</v>
      </c>
      <c r="R14" s="2">
        <v>13205</v>
      </c>
      <c r="S14" s="2">
        <v>3756</v>
      </c>
      <c r="T14" s="2">
        <v>45096</v>
      </c>
      <c r="U14" s="2">
        <v>15952</v>
      </c>
      <c r="V14" s="2">
        <v>5759</v>
      </c>
      <c r="W14" s="2">
        <v>389</v>
      </c>
      <c r="X14" s="2">
        <v>2813</v>
      </c>
      <c r="Y14" s="2">
        <v>5346</v>
      </c>
      <c r="Z14" s="2">
        <v>13849</v>
      </c>
      <c r="AA14" s="2">
        <v>4096</v>
      </c>
      <c r="AB14" s="2">
        <v>48204</v>
      </c>
    </row>
    <row r="15" spans="2:28">
      <c r="C15" t="s">
        <v>146</v>
      </c>
      <c r="E15" s="2">
        <v>45858</v>
      </c>
      <c r="F15" s="2">
        <v>13991</v>
      </c>
      <c r="G15" s="2">
        <v>25417</v>
      </c>
      <c r="H15" s="2">
        <v>22456.5</v>
      </c>
      <c r="I15" s="2">
        <v>119301.5</v>
      </c>
      <c r="J15" s="2">
        <v>21694</v>
      </c>
      <c r="K15" s="2">
        <v>8866</v>
      </c>
      <c r="L15" s="2">
        <v>257584</v>
      </c>
      <c r="M15" s="2">
        <v>43957</v>
      </c>
      <c r="N15" s="2">
        <v>13110</v>
      </c>
      <c r="O15" s="2">
        <v>26228</v>
      </c>
      <c r="P15" s="2">
        <v>22615</v>
      </c>
      <c r="Q15" s="2">
        <v>120546</v>
      </c>
      <c r="R15" s="2">
        <v>21133</v>
      </c>
      <c r="S15" s="2">
        <v>8759</v>
      </c>
      <c r="T15" s="2">
        <v>256348</v>
      </c>
      <c r="U15" s="2">
        <v>44828</v>
      </c>
      <c r="V15" s="2">
        <v>12500</v>
      </c>
      <c r="W15" s="2">
        <v>24873</v>
      </c>
      <c r="X15" s="2">
        <v>24196</v>
      </c>
      <c r="Y15" s="2">
        <v>125038</v>
      </c>
      <c r="Z15" s="2">
        <v>22408</v>
      </c>
      <c r="AA15" s="2">
        <v>9169</v>
      </c>
      <c r="AB15" s="2">
        <v>263012</v>
      </c>
    </row>
    <row r="16" spans="2:28">
      <c r="C16" t="s">
        <v>86</v>
      </c>
      <c r="D16" t="s">
        <v>1</v>
      </c>
      <c r="E16" s="2">
        <v>4434</v>
      </c>
      <c r="F16" s="2">
        <v>1074</v>
      </c>
      <c r="G16" s="2">
        <v>5295</v>
      </c>
      <c r="H16" s="2">
        <v>3924</v>
      </c>
      <c r="I16" s="2">
        <v>19205</v>
      </c>
      <c r="J16" s="2">
        <v>1205</v>
      </c>
      <c r="K16" s="2">
        <v>550</v>
      </c>
      <c r="L16" s="2">
        <v>35687</v>
      </c>
      <c r="M16" s="2">
        <v>3497</v>
      </c>
      <c r="N16" s="2">
        <v>1092</v>
      </c>
      <c r="O16" s="2">
        <v>6148</v>
      </c>
      <c r="P16" s="2">
        <v>4434</v>
      </c>
      <c r="Q16" s="2">
        <v>19479</v>
      </c>
      <c r="R16" s="2">
        <v>1212</v>
      </c>
      <c r="S16" s="2">
        <v>484</v>
      </c>
      <c r="T16" s="2">
        <v>36346</v>
      </c>
      <c r="U16" s="2">
        <v>3270</v>
      </c>
      <c r="V16" s="2">
        <v>1134</v>
      </c>
      <c r="W16" s="2">
        <v>6010</v>
      </c>
      <c r="X16" s="2">
        <v>5133</v>
      </c>
      <c r="Y16" s="2">
        <v>20463</v>
      </c>
      <c r="Z16" s="2">
        <v>1422</v>
      </c>
      <c r="AA16" s="2">
        <v>586</v>
      </c>
      <c r="AB16" s="2">
        <v>38018</v>
      </c>
    </row>
    <row r="17" spans="2:28">
      <c r="D17" t="s">
        <v>5</v>
      </c>
      <c r="E17" s="2">
        <v>4025</v>
      </c>
      <c r="F17" s="2">
        <v>597</v>
      </c>
      <c r="G17" s="2">
        <v>104</v>
      </c>
      <c r="H17" s="2">
        <v>2447.5</v>
      </c>
      <c r="I17" s="2">
        <v>1120</v>
      </c>
      <c r="J17" s="2">
        <v>2242</v>
      </c>
      <c r="K17" s="2">
        <v>778</v>
      </c>
      <c r="L17" s="2">
        <v>11313.5</v>
      </c>
      <c r="M17" s="2">
        <v>6077</v>
      </c>
      <c r="N17" s="2">
        <v>971</v>
      </c>
      <c r="O17" s="2">
        <v>154</v>
      </c>
      <c r="P17" s="2">
        <v>2960</v>
      </c>
      <c r="Q17" s="2">
        <v>997</v>
      </c>
      <c r="R17" s="2">
        <v>1990</v>
      </c>
      <c r="S17" s="2">
        <v>1030</v>
      </c>
      <c r="T17" s="2">
        <v>14179</v>
      </c>
      <c r="U17" s="2">
        <v>6875</v>
      </c>
      <c r="V17" s="2">
        <v>1211</v>
      </c>
      <c r="W17" s="2">
        <v>206</v>
      </c>
      <c r="X17" s="2">
        <v>3497.5</v>
      </c>
      <c r="Y17" s="2">
        <v>1002</v>
      </c>
      <c r="Z17" s="2">
        <v>1813</v>
      </c>
      <c r="AA17" s="2">
        <v>1087</v>
      </c>
      <c r="AB17" s="2">
        <v>15691.5</v>
      </c>
    </row>
    <row r="18" spans="2:28">
      <c r="C18" t="s">
        <v>147</v>
      </c>
      <c r="E18" s="2">
        <v>8459</v>
      </c>
      <c r="F18" s="2">
        <v>1671</v>
      </c>
      <c r="G18" s="2">
        <v>5399</v>
      </c>
      <c r="H18" s="2">
        <v>6371.5</v>
      </c>
      <c r="I18" s="2">
        <v>20325</v>
      </c>
      <c r="J18" s="2">
        <v>3447</v>
      </c>
      <c r="K18" s="2">
        <v>1328</v>
      </c>
      <c r="L18" s="2">
        <v>47000.5</v>
      </c>
      <c r="M18" s="2">
        <v>9574</v>
      </c>
      <c r="N18" s="2">
        <v>2063</v>
      </c>
      <c r="O18" s="2">
        <v>6302</v>
      </c>
      <c r="P18" s="2">
        <v>7394</v>
      </c>
      <c r="Q18" s="2">
        <v>20476</v>
      </c>
      <c r="R18" s="2">
        <v>3202</v>
      </c>
      <c r="S18" s="2">
        <v>1514</v>
      </c>
      <c r="T18" s="2">
        <v>50525</v>
      </c>
      <c r="U18" s="2">
        <v>10145</v>
      </c>
      <c r="V18" s="2">
        <v>2345</v>
      </c>
      <c r="W18" s="2">
        <v>6216</v>
      </c>
      <c r="X18" s="2">
        <v>8630.5</v>
      </c>
      <c r="Y18" s="2">
        <v>21465</v>
      </c>
      <c r="Z18" s="2">
        <v>3235</v>
      </c>
      <c r="AA18" s="2">
        <v>1673</v>
      </c>
      <c r="AB18" s="2">
        <v>53709.5</v>
      </c>
    </row>
    <row r="19" spans="2:28">
      <c r="B19" t="s">
        <v>75</v>
      </c>
      <c r="E19" s="2">
        <v>54317</v>
      </c>
      <c r="F19" s="2">
        <v>15662</v>
      </c>
      <c r="G19" s="2">
        <v>30816</v>
      </c>
      <c r="H19" s="2">
        <v>28828</v>
      </c>
      <c r="I19" s="2">
        <v>139626.5</v>
      </c>
      <c r="J19" s="2">
        <v>25141</v>
      </c>
      <c r="K19" s="2">
        <v>10194</v>
      </c>
      <c r="L19" s="2">
        <v>304584.5</v>
      </c>
      <c r="M19" s="2">
        <v>53531</v>
      </c>
      <c r="N19" s="2">
        <v>15173</v>
      </c>
      <c r="O19" s="2">
        <v>32530</v>
      </c>
      <c r="P19" s="2">
        <v>30009</v>
      </c>
      <c r="Q19" s="2">
        <v>141022</v>
      </c>
      <c r="R19" s="2">
        <v>24335</v>
      </c>
      <c r="S19" s="2">
        <v>10273</v>
      </c>
      <c r="T19" s="2">
        <v>306873</v>
      </c>
      <c r="U19" s="2">
        <v>54973</v>
      </c>
      <c r="V19" s="2">
        <v>14845</v>
      </c>
      <c r="W19" s="2">
        <v>31089</v>
      </c>
      <c r="X19" s="2">
        <v>32826.5</v>
      </c>
      <c r="Y19" s="2">
        <v>146503</v>
      </c>
      <c r="Z19" s="2">
        <v>25643</v>
      </c>
      <c r="AA19" s="2">
        <v>10842</v>
      </c>
      <c r="AB19" s="2">
        <v>316721.5</v>
      </c>
    </row>
    <row r="20" spans="2:28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2" spans="2:28">
      <c r="B22" s="1" t="s">
        <v>74</v>
      </c>
      <c r="E22" s="1" t="s">
        <v>68</v>
      </c>
      <c r="F22" s="1" t="s">
        <v>67</v>
      </c>
    </row>
    <row r="23" spans="2:28" ht="30">
      <c r="E23" t="s">
        <v>26</v>
      </c>
      <c r="L23" s="13" t="s">
        <v>145</v>
      </c>
      <c r="M23" t="s">
        <v>38</v>
      </c>
      <c r="T23" s="13" t="s">
        <v>144</v>
      </c>
      <c r="U23" t="s">
        <v>41</v>
      </c>
      <c r="AB23" s="13" t="s">
        <v>143</v>
      </c>
    </row>
    <row r="24" spans="2:28" s="13" customFormat="1" ht="45">
      <c r="B24" s="15" t="s">
        <v>70</v>
      </c>
      <c r="C24" s="15" t="s">
        <v>91</v>
      </c>
      <c r="D24" s="15" t="s">
        <v>19</v>
      </c>
      <c r="E24" s="13" t="s">
        <v>24</v>
      </c>
      <c r="F24" s="13" t="s">
        <v>10</v>
      </c>
      <c r="G24" s="13" t="s">
        <v>6</v>
      </c>
      <c r="H24" s="13" t="s">
        <v>14</v>
      </c>
      <c r="I24" s="13" t="s">
        <v>11</v>
      </c>
      <c r="J24" s="13" t="s">
        <v>43</v>
      </c>
      <c r="K24" s="13" t="s">
        <v>13</v>
      </c>
      <c r="M24" s="13" t="s">
        <v>24</v>
      </c>
      <c r="N24" s="13" t="s">
        <v>10</v>
      </c>
      <c r="O24" s="13" t="s">
        <v>6</v>
      </c>
      <c r="P24" s="13" t="s">
        <v>14</v>
      </c>
      <c r="Q24" s="13" t="s">
        <v>11</v>
      </c>
      <c r="R24" s="13" t="s">
        <v>43</v>
      </c>
      <c r="S24" s="13" t="s">
        <v>13</v>
      </c>
      <c r="U24" s="13" t="s">
        <v>24</v>
      </c>
      <c r="V24" s="13" t="s">
        <v>10</v>
      </c>
      <c r="W24" s="13" t="s">
        <v>6</v>
      </c>
      <c r="X24" s="13" t="s">
        <v>14</v>
      </c>
      <c r="Y24" s="13" t="s">
        <v>11</v>
      </c>
      <c r="Z24" s="13" t="s">
        <v>43</v>
      </c>
      <c r="AA24" s="13" t="s">
        <v>13</v>
      </c>
    </row>
    <row r="25" spans="2:28">
      <c r="B25" t="s">
        <v>106</v>
      </c>
      <c r="C25" t="s">
        <v>84</v>
      </c>
      <c r="D25" t="s">
        <v>1</v>
      </c>
      <c r="E25" s="9">
        <v>0.22018578030506497</v>
      </c>
      <c r="F25" s="9">
        <v>5.0089370884540227E-2</v>
      </c>
      <c r="G25" s="9">
        <v>0.12015521824092168</v>
      </c>
      <c r="H25" s="9">
        <v>0.14090500754790372</v>
      </c>
      <c r="I25" s="9">
        <v>0.40221528658881056</v>
      </c>
      <c r="J25" s="9">
        <v>2.9529436824508922E-2</v>
      </c>
      <c r="K25" s="9">
        <v>3.6919899608249908E-2</v>
      </c>
      <c r="L25" s="9">
        <v>1</v>
      </c>
      <c r="M25" s="9">
        <v>0.21380788943382684</v>
      </c>
      <c r="N25" s="9">
        <v>4.6900448116896858E-2</v>
      </c>
      <c r="O25" s="9">
        <v>0.11654719949943411</v>
      </c>
      <c r="P25" s="9">
        <v>0.13583370906447548</v>
      </c>
      <c r="Q25" s="9">
        <v>0.41932515619680338</v>
      </c>
      <c r="R25" s="9">
        <v>2.7802570921170073E-2</v>
      </c>
      <c r="S25" s="9">
        <v>3.9783026767393287E-2</v>
      </c>
      <c r="T25" s="9">
        <v>1</v>
      </c>
      <c r="U25" s="9">
        <v>0.21584788345443373</v>
      </c>
      <c r="V25" s="9">
        <v>4.0546036221667935E-2</v>
      </c>
      <c r="W25" s="9">
        <v>0.10633336948270253</v>
      </c>
      <c r="X25" s="9">
        <v>0.13100079528612227</v>
      </c>
      <c r="Y25" s="9">
        <v>0.43815294798105775</v>
      </c>
      <c r="Z25" s="9">
        <v>2.8273325380472111E-2</v>
      </c>
      <c r="AA25" s="9">
        <v>3.9845642193543723E-2</v>
      </c>
      <c r="AB25" s="9">
        <v>1</v>
      </c>
    </row>
    <row r="26" spans="2:28">
      <c r="D26" t="s">
        <v>5</v>
      </c>
      <c r="E26" s="9">
        <v>0.31468313373253493</v>
      </c>
      <c r="F26" s="9">
        <v>0.14587491683300066</v>
      </c>
      <c r="G26" s="9">
        <v>7.4642381902860948E-3</v>
      </c>
      <c r="H26" s="9">
        <v>4.7893795741849633E-2</v>
      </c>
      <c r="I26" s="9">
        <v>0.10590277777777778</v>
      </c>
      <c r="J26" s="9">
        <v>0.30183383233532934</v>
      </c>
      <c r="K26" s="9">
        <v>7.6347305389221562E-2</v>
      </c>
      <c r="L26" s="9">
        <v>1</v>
      </c>
      <c r="M26" s="9">
        <v>0.32667860731291776</v>
      </c>
      <c r="N26" s="9">
        <v>0.13741208335153554</v>
      </c>
      <c r="O26" s="9">
        <v>7.5138700799440832E-3</v>
      </c>
      <c r="P26" s="9">
        <v>4.613166746756367E-2</v>
      </c>
      <c r="Q26" s="9">
        <v>0.10073828142064567</v>
      </c>
      <c r="R26" s="9">
        <v>0.30086060023590055</v>
      </c>
      <c r="S26" s="9">
        <v>8.0664890131492722E-2</v>
      </c>
      <c r="T26" s="9">
        <v>1</v>
      </c>
      <c r="U26" s="9">
        <v>0.33398622862104477</v>
      </c>
      <c r="V26" s="9">
        <v>0.12616360075116612</v>
      </c>
      <c r="W26" s="9">
        <v>7.3097348706661555E-3</v>
      </c>
      <c r="X26" s="9">
        <v>5.1672960038769866E-2</v>
      </c>
      <c r="Y26" s="9">
        <v>0.10324495688871838</v>
      </c>
      <c r="Z26" s="9">
        <v>0.2931567150616885</v>
      </c>
      <c r="AA26" s="9">
        <v>8.4465803767946213E-2</v>
      </c>
      <c r="AB26" s="9">
        <v>1</v>
      </c>
    </row>
    <row r="27" spans="2:28">
      <c r="C27" t="s">
        <v>146</v>
      </c>
      <c r="E27" s="9">
        <v>0.23739822003408445</v>
      </c>
      <c r="F27" s="9">
        <v>6.7536451429653477E-2</v>
      </c>
      <c r="G27" s="9">
        <v>9.9628858170800985E-2</v>
      </c>
      <c r="H27" s="9">
        <v>0.12396326453323234</v>
      </c>
      <c r="I27" s="9">
        <v>0.34824275705358831</v>
      </c>
      <c r="J27" s="9">
        <v>7.9128952849839049E-2</v>
      </c>
      <c r="K27" s="9">
        <v>4.4101495928801367E-2</v>
      </c>
      <c r="L27" s="9">
        <v>1</v>
      </c>
      <c r="M27" s="9">
        <v>0.23344582269244801</v>
      </c>
      <c r="N27" s="9">
        <v>6.2648212331265968E-2</v>
      </c>
      <c r="O27" s="9">
        <v>9.7576918399610843E-2</v>
      </c>
      <c r="P27" s="9">
        <v>0.12022680286999879</v>
      </c>
      <c r="Q27" s="9">
        <v>0.36389547610361184</v>
      </c>
      <c r="R27" s="9">
        <v>7.5310865864039886E-2</v>
      </c>
      <c r="S27" s="9">
        <v>4.6895901739024685E-2</v>
      </c>
      <c r="T27" s="9">
        <v>1</v>
      </c>
      <c r="U27" s="9">
        <v>0.23745047576497175</v>
      </c>
      <c r="V27" s="9">
        <v>5.6201929645124007E-2</v>
      </c>
      <c r="W27" s="9">
        <v>8.8226063132553253E-2</v>
      </c>
      <c r="X27" s="9">
        <v>0.11649503188382251</v>
      </c>
      <c r="Y27" s="9">
        <v>0.37691219856218178</v>
      </c>
      <c r="Z27" s="9">
        <v>7.6709486129521803E-2</v>
      </c>
      <c r="AA27" s="9">
        <v>4.8004814881824925E-2</v>
      </c>
      <c r="AB27" s="9">
        <v>1</v>
      </c>
    </row>
    <row r="28" spans="2:28">
      <c r="C28" t="s">
        <v>86</v>
      </c>
      <c r="D28" t="s">
        <v>1</v>
      </c>
      <c r="E28" s="9">
        <v>0.20674157303370785</v>
      </c>
      <c r="F28" s="9">
        <v>4.0638960335724922E-2</v>
      </c>
      <c r="G28" s="9">
        <v>0.15884662244483552</v>
      </c>
      <c r="H28" s="9">
        <v>0.16629213483146069</v>
      </c>
      <c r="I28" s="9">
        <v>0.38532557195072425</v>
      </c>
      <c r="J28" s="9">
        <v>1.9683227291187221E-2</v>
      </c>
      <c r="K28" s="9">
        <v>2.247191011235955E-2</v>
      </c>
      <c r="L28" s="9">
        <v>1</v>
      </c>
      <c r="M28" s="9">
        <v>0.1912751677852349</v>
      </c>
      <c r="N28" s="9">
        <v>4.7326089272397995E-2</v>
      </c>
      <c r="O28" s="9">
        <v>0.17582827314370938</v>
      </c>
      <c r="P28" s="9">
        <v>0.18879833812719718</v>
      </c>
      <c r="Q28" s="9">
        <v>0.35842122083732825</v>
      </c>
      <c r="R28" s="9">
        <v>1.7337807606263984E-2</v>
      </c>
      <c r="S28" s="9">
        <v>2.101310322786833E-2</v>
      </c>
      <c r="T28" s="9">
        <v>1</v>
      </c>
      <c r="U28" s="9">
        <v>0.17373252875341688</v>
      </c>
      <c r="V28" s="9">
        <v>4.3658775594409199E-2</v>
      </c>
      <c r="W28" s="9">
        <v>0.16228273763474135</v>
      </c>
      <c r="X28" s="9">
        <v>0.1959874155448966</v>
      </c>
      <c r="Y28" s="9">
        <v>0.37773995564495333</v>
      </c>
      <c r="Z28" s="9">
        <v>1.9057197379957709E-2</v>
      </c>
      <c r="AA28" s="9">
        <v>2.7541389447624944E-2</v>
      </c>
      <c r="AB28" s="9">
        <v>1</v>
      </c>
    </row>
    <row r="29" spans="2:28">
      <c r="D29" t="s">
        <v>5</v>
      </c>
      <c r="E29" s="9">
        <v>0.35368967755896991</v>
      </c>
      <c r="F29" s="9">
        <v>5.764985933780567E-2</v>
      </c>
      <c r="G29" s="9">
        <v>1.0820168794633196E-2</v>
      </c>
      <c r="H29" s="9">
        <v>0.22605496645747675</v>
      </c>
      <c r="I29" s="9">
        <v>9.4611555940272665E-2</v>
      </c>
      <c r="J29" s="9">
        <v>0.18974247998268773</v>
      </c>
      <c r="K29" s="9">
        <v>6.7431291928154086E-2</v>
      </c>
      <c r="L29" s="9">
        <v>1</v>
      </c>
      <c r="M29" s="9">
        <v>0.42383043993585723</v>
      </c>
      <c r="N29" s="9">
        <v>7.2718399219131286E-2</v>
      </c>
      <c r="O29" s="9">
        <v>8.8544934811406253E-3</v>
      </c>
      <c r="P29" s="9">
        <v>0.21996792860628878</v>
      </c>
      <c r="Q29" s="9">
        <v>6.5816077529108272E-2</v>
      </c>
      <c r="R29" s="9">
        <v>0.13874363801157358</v>
      </c>
      <c r="S29" s="9">
        <v>7.0069023216900228E-2</v>
      </c>
      <c r="T29" s="9">
        <v>1</v>
      </c>
      <c r="U29" s="9">
        <v>0.4291242299476829</v>
      </c>
      <c r="V29" s="9">
        <v>8.1664241711296159E-2</v>
      </c>
      <c r="W29" s="9">
        <v>1.2568492090517908E-2</v>
      </c>
      <c r="X29" s="9">
        <v>0.23951335789245581</v>
      </c>
      <c r="Y29" s="9">
        <v>5.7579791350648543E-2</v>
      </c>
      <c r="Z29" s="9">
        <v>0.10909203479552983</v>
      </c>
      <c r="AA29" s="9">
        <v>7.0457852211868871E-2</v>
      </c>
      <c r="AB29" s="9">
        <v>1</v>
      </c>
    </row>
    <row r="30" spans="2:28">
      <c r="C30" t="s">
        <v>147</v>
      </c>
      <c r="E30" s="9">
        <v>0.24175302913121938</v>
      </c>
      <c r="F30" s="9">
        <v>4.4691930910028356E-2</v>
      </c>
      <c r="G30" s="9">
        <v>0.12357824181490075</v>
      </c>
      <c r="H30" s="9">
        <v>0.18053106470739883</v>
      </c>
      <c r="I30" s="9">
        <v>0.31606084042278937</v>
      </c>
      <c r="J30" s="9">
        <v>6.0201082753286929E-2</v>
      </c>
      <c r="K30" s="9">
        <v>3.3183810260376388E-2</v>
      </c>
      <c r="L30" s="9">
        <v>1</v>
      </c>
      <c r="M30" s="9">
        <v>0.25555491318340368</v>
      </c>
      <c r="N30" s="9">
        <v>5.4344684049257096E-2</v>
      </c>
      <c r="O30" s="9">
        <v>0.12967566630051455</v>
      </c>
      <c r="P30" s="9">
        <v>0.19741380971652117</v>
      </c>
      <c r="Q30" s="9">
        <v>0.27754331194234066</v>
      </c>
      <c r="R30" s="9">
        <v>5.0895145593648224E-2</v>
      </c>
      <c r="S30" s="9">
        <v>3.4572469214314623E-2</v>
      </c>
      <c r="T30" s="9">
        <v>1</v>
      </c>
      <c r="U30" s="9">
        <v>0.24882804321903532</v>
      </c>
      <c r="V30" s="9">
        <v>5.4833923483738244E-2</v>
      </c>
      <c r="W30" s="9">
        <v>0.1182606795983943</v>
      </c>
      <c r="X30" s="9">
        <v>0.20878580726203588</v>
      </c>
      <c r="Y30" s="9">
        <v>0.28359988712804596</v>
      </c>
      <c r="Z30" s="9">
        <v>4.553108985153697E-2</v>
      </c>
      <c r="AA30" s="9">
        <v>4.0160569457213337E-2</v>
      </c>
      <c r="AB30" s="9">
        <v>1</v>
      </c>
    </row>
    <row r="31" spans="2:28">
      <c r="B31" t="s">
        <v>110</v>
      </c>
      <c r="E31" s="9">
        <v>0.23807383114026318</v>
      </c>
      <c r="F31" s="9">
        <v>6.3992320921489418E-2</v>
      </c>
      <c r="G31" s="9">
        <v>0.10334439867215935</v>
      </c>
      <c r="H31" s="9">
        <v>0.1327392712874455</v>
      </c>
      <c r="I31" s="9">
        <v>0.34325000999880012</v>
      </c>
      <c r="J31" s="9">
        <v>7.6192456905171374E-2</v>
      </c>
      <c r="K31" s="9">
        <v>4.2407711074671041E-2</v>
      </c>
      <c r="L31" s="9">
        <v>1</v>
      </c>
      <c r="M31" s="9">
        <v>0.23708761471238973</v>
      </c>
      <c r="N31" s="9">
        <v>6.1280461674713599E-2</v>
      </c>
      <c r="O31" s="9">
        <v>0.10286419894167802</v>
      </c>
      <c r="P31" s="9">
        <v>0.13294098601072288</v>
      </c>
      <c r="Q31" s="9">
        <v>0.34967161544883457</v>
      </c>
      <c r="R31" s="9">
        <v>7.1289127598586785E-2</v>
      </c>
      <c r="S31" s="9">
        <v>4.4865995613074437E-2</v>
      </c>
      <c r="T31" s="9">
        <v>1</v>
      </c>
      <c r="U31" s="9">
        <v>0.23936897652080619</v>
      </c>
      <c r="V31" s="9">
        <v>5.5971254602747759E-2</v>
      </c>
      <c r="W31" s="9">
        <v>9.3290540633878372E-2</v>
      </c>
      <c r="X31" s="9">
        <v>0.13205722679363266</v>
      </c>
      <c r="Y31" s="9">
        <v>0.36117775086606102</v>
      </c>
      <c r="Z31" s="9">
        <v>7.1452142934983642E-2</v>
      </c>
      <c r="AA31" s="9">
        <v>4.6682107647890374E-2</v>
      </c>
      <c r="AB31" s="9">
        <v>1</v>
      </c>
    </row>
    <row r="32" spans="2:28">
      <c r="B32" t="s">
        <v>20</v>
      </c>
      <c r="C32" t="s">
        <v>84</v>
      </c>
      <c r="D32" t="s">
        <v>1</v>
      </c>
      <c r="E32" s="9">
        <v>0.1472739978037963</v>
      </c>
      <c r="F32" s="9">
        <v>3.6437016015173768E-2</v>
      </c>
      <c r="G32" s="9">
        <v>0.11888972870704449</v>
      </c>
      <c r="H32" s="9">
        <v>9.4788532203857148E-2</v>
      </c>
      <c r="I32" s="9">
        <v>0.54158763660909948</v>
      </c>
      <c r="J32" s="9">
        <v>3.6926645845514659E-2</v>
      </c>
      <c r="K32" s="9">
        <v>2.4096442815514135E-2</v>
      </c>
      <c r="L32" s="9">
        <v>1</v>
      </c>
      <c r="M32" s="9">
        <v>0.13893832957794483</v>
      </c>
      <c r="N32" s="9">
        <v>3.539374775150058E-2</v>
      </c>
      <c r="O32" s="9">
        <v>0.12226629807055081</v>
      </c>
      <c r="P32" s="9">
        <v>9.5956487985912553E-2</v>
      </c>
      <c r="Q32" s="9">
        <v>0.54623388180940302</v>
      </c>
      <c r="R32" s="9">
        <v>3.752863878211804E-2</v>
      </c>
      <c r="S32" s="9">
        <v>2.3682616022570199E-2</v>
      </c>
      <c r="T32" s="9">
        <v>1</v>
      </c>
      <c r="U32" s="9">
        <v>0.13442702320211539</v>
      </c>
      <c r="V32" s="9">
        <v>3.1381512792819637E-2</v>
      </c>
      <c r="W32" s="9">
        <v>0.11398085732374959</v>
      </c>
      <c r="X32" s="9">
        <v>9.9544709694238578E-2</v>
      </c>
      <c r="Y32" s="9">
        <v>0.55720457338646601</v>
      </c>
      <c r="Z32" s="9">
        <v>3.9844884734274326E-2</v>
      </c>
      <c r="AA32" s="9">
        <v>2.3616438866336451E-2</v>
      </c>
      <c r="AB32" s="9">
        <v>1</v>
      </c>
    </row>
    <row r="33" spans="2:28">
      <c r="D33" t="s">
        <v>5</v>
      </c>
      <c r="E33" s="9">
        <v>0.31505050718959787</v>
      </c>
      <c r="F33" s="9">
        <v>0.1339658202918193</v>
      </c>
      <c r="G33" s="9">
        <v>8.6190466106181567E-3</v>
      </c>
      <c r="H33" s="9">
        <v>5.3291967556807353E-2</v>
      </c>
      <c r="I33" s="9">
        <v>0.1137523559433303</v>
      </c>
      <c r="J33" s="9">
        <v>0.2949111624065564</v>
      </c>
      <c r="K33" s="9">
        <v>8.0409140001270626E-2</v>
      </c>
      <c r="L33" s="9">
        <v>1</v>
      </c>
      <c r="M33" s="9">
        <v>0.32388681923008694</v>
      </c>
      <c r="N33" s="9">
        <v>0.12491130033705872</v>
      </c>
      <c r="O33" s="9">
        <v>8.8477913783927623E-3</v>
      </c>
      <c r="P33" s="9">
        <v>5.1978002483590566E-2</v>
      </c>
      <c r="Q33" s="9">
        <v>0.11426734078410503</v>
      </c>
      <c r="R33" s="9">
        <v>0.29281976228490331</v>
      </c>
      <c r="S33" s="9">
        <v>8.3288983501862687E-2</v>
      </c>
      <c r="T33" s="9">
        <v>1</v>
      </c>
      <c r="U33" s="9">
        <v>0.33092689403369013</v>
      </c>
      <c r="V33" s="9">
        <v>0.11947141316073355</v>
      </c>
      <c r="W33" s="9">
        <v>8.0698697203551578E-3</v>
      </c>
      <c r="X33" s="9">
        <v>5.8356153016347188E-2</v>
      </c>
      <c r="Y33" s="9">
        <v>0.11090365944734877</v>
      </c>
      <c r="Z33" s="9">
        <v>0.28729980914446934</v>
      </c>
      <c r="AA33" s="9">
        <v>8.497220147705585E-2</v>
      </c>
      <c r="AB33" s="9">
        <v>1</v>
      </c>
    </row>
    <row r="34" spans="2:28">
      <c r="C34" t="s">
        <v>146</v>
      </c>
      <c r="E34" s="9">
        <v>0.17803124417665694</v>
      </c>
      <c r="F34" s="9">
        <v>5.4316261879619854E-2</v>
      </c>
      <c r="G34" s="9">
        <v>9.8674607118454563E-2</v>
      </c>
      <c r="H34" s="9">
        <v>8.7181269022920685E-2</v>
      </c>
      <c r="I34" s="9">
        <v>0.46315570842909498</v>
      </c>
      <c r="J34" s="9">
        <v>8.4221069631654141E-2</v>
      </c>
      <c r="K34" s="9">
        <v>3.4419839741598859E-2</v>
      </c>
      <c r="L34" s="9">
        <v>1</v>
      </c>
      <c r="M34" s="9">
        <v>0.1714739338711439</v>
      </c>
      <c r="N34" s="9">
        <v>5.1141417136080641E-2</v>
      </c>
      <c r="O34" s="9">
        <v>0.10231404184936102</v>
      </c>
      <c r="P34" s="9">
        <v>8.8219919796526602E-2</v>
      </c>
      <c r="Q34" s="9">
        <v>0.470243575140044</v>
      </c>
      <c r="R34" s="9">
        <v>8.2438716120274008E-2</v>
      </c>
      <c r="S34" s="9">
        <v>3.4168396086569817E-2</v>
      </c>
      <c r="T34" s="9">
        <v>1</v>
      </c>
      <c r="U34" s="9">
        <v>0.1704408924307636</v>
      </c>
      <c r="V34" s="9">
        <v>4.7526348607668092E-2</v>
      </c>
      <c r="W34" s="9">
        <v>9.4569829513482279E-2</v>
      </c>
      <c r="X34" s="9">
        <v>9.1995802472890964E-2</v>
      </c>
      <c r="Y34" s="9">
        <v>0.4754079661764482</v>
      </c>
      <c r="Z34" s="9">
        <v>8.519763356805013E-2</v>
      </c>
      <c r="AA34" s="9">
        <v>3.4861527230696701E-2</v>
      </c>
      <c r="AB34" s="9">
        <v>1</v>
      </c>
    </row>
    <row r="35" spans="2:28">
      <c r="C35" t="s">
        <v>86</v>
      </c>
      <c r="D35" t="s">
        <v>1</v>
      </c>
      <c r="E35" s="9">
        <v>0.12424692465043292</v>
      </c>
      <c r="F35" s="9">
        <v>3.0094992574326785E-2</v>
      </c>
      <c r="G35" s="9">
        <v>0.14837335724493514</v>
      </c>
      <c r="H35" s="9">
        <v>0.1099560063888811</v>
      </c>
      <c r="I35" s="9">
        <v>0.53815114747667214</v>
      </c>
      <c r="J35" s="9">
        <v>3.3765797068960685E-2</v>
      </c>
      <c r="K35" s="9">
        <v>1.5411774595791185E-2</v>
      </c>
      <c r="L35" s="9">
        <v>1</v>
      </c>
      <c r="M35" s="9">
        <v>9.621416386947669E-2</v>
      </c>
      <c r="N35" s="9">
        <v>3.004457161723436E-2</v>
      </c>
      <c r="O35" s="9">
        <v>0.16915203873878831</v>
      </c>
      <c r="P35" s="9">
        <v>0.12199416717107797</v>
      </c>
      <c r="Q35" s="9">
        <v>0.53593242722720524</v>
      </c>
      <c r="R35" s="9">
        <v>3.3346172893853519E-2</v>
      </c>
      <c r="S35" s="9">
        <v>1.3316458482363947E-2</v>
      </c>
      <c r="T35" s="9">
        <v>1</v>
      </c>
      <c r="U35" s="9">
        <v>8.6011889105160708E-2</v>
      </c>
      <c r="V35" s="9">
        <v>2.9827976221789679E-2</v>
      </c>
      <c r="W35" s="9">
        <v>0.15808301330948499</v>
      </c>
      <c r="X35" s="9">
        <v>0.1350149928981009</v>
      </c>
      <c r="Y35" s="9">
        <v>0.53824504182229471</v>
      </c>
      <c r="Z35" s="9">
        <v>3.7403335262244201E-2</v>
      </c>
      <c r="AA35" s="9">
        <v>1.5413751380924825E-2</v>
      </c>
      <c r="AB35" s="9">
        <v>1</v>
      </c>
    </row>
    <row r="36" spans="2:28">
      <c r="D36" t="s">
        <v>5</v>
      </c>
      <c r="E36" s="9">
        <v>0.35576965572104124</v>
      </c>
      <c r="F36" s="9">
        <v>5.2768816016263757E-2</v>
      </c>
      <c r="G36" s="9">
        <v>9.1925575639722461E-3</v>
      </c>
      <c r="H36" s="9">
        <v>0.21633446767136608</v>
      </c>
      <c r="I36" s="9">
        <v>9.8996773765854945E-2</v>
      </c>
      <c r="J36" s="9">
        <v>0.19817032748486321</v>
      </c>
      <c r="K36" s="9">
        <v>6.8767401776638523E-2</v>
      </c>
      <c r="L36" s="9">
        <v>1</v>
      </c>
      <c r="M36" s="9">
        <v>0.42859157909584594</v>
      </c>
      <c r="N36" s="9">
        <v>6.8481557232526982E-2</v>
      </c>
      <c r="O36" s="9">
        <v>1.0861132660977503E-2</v>
      </c>
      <c r="P36" s="9">
        <v>0.2087594329642429</v>
      </c>
      <c r="Q36" s="9">
        <v>7.0315254954510187E-2</v>
      </c>
      <c r="R36" s="9">
        <v>0.14034840256717682</v>
      </c>
      <c r="S36" s="9">
        <v>7.2642640524719651E-2</v>
      </c>
      <c r="T36" s="9">
        <v>1</v>
      </c>
      <c r="U36" s="9">
        <v>0.43813529617946023</v>
      </c>
      <c r="V36" s="9">
        <v>7.7175540897938377E-2</v>
      </c>
      <c r="W36" s="9">
        <v>1.3128126692795462E-2</v>
      </c>
      <c r="X36" s="9">
        <v>0.22289137431093267</v>
      </c>
      <c r="Y36" s="9">
        <v>6.3856227894082782E-2</v>
      </c>
      <c r="Z36" s="9">
        <v>0.11554026065067075</v>
      </c>
      <c r="AA36" s="9">
        <v>6.9273173374119743E-2</v>
      </c>
      <c r="AB36" s="9">
        <v>1</v>
      </c>
    </row>
    <row r="37" spans="2:28">
      <c r="C37" t="s">
        <v>147</v>
      </c>
      <c r="E37" s="9">
        <v>0.17997680875735364</v>
      </c>
      <c r="F37" s="9">
        <v>3.5552813267943961E-2</v>
      </c>
      <c r="G37" s="9">
        <v>0.11487111839235753</v>
      </c>
      <c r="H37" s="9">
        <v>0.13556238763417411</v>
      </c>
      <c r="I37" s="9">
        <v>0.43244220806161637</v>
      </c>
      <c r="J37" s="9">
        <v>7.3339645322922101E-2</v>
      </c>
      <c r="K37" s="9">
        <v>2.82550185636323E-2</v>
      </c>
      <c r="L37" s="9">
        <v>1</v>
      </c>
      <c r="M37" s="9">
        <v>0.18949035131123207</v>
      </c>
      <c r="N37" s="9">
        <v>4.0831271647699161E-2</v>
      </c>
      <c r="O37" s="9">
        <v>0.12473033151904997</v>
      </c>
      <c r="P37" s="9">
        <v>0.14634339435922811</v>
      </c>
      <c r="Q37" s="9">
        <v>0.40526472043542799</v>
      </c>
      <c r="R37" s="9">
        <v>6.3374567046016822E-2</v>
      </c>
      <c r="S37" s="9">
        <v>2.9965363681345867E-2</v>
      </c>
      <c r="T37" s="9">
        <v>1</v>
      </c>
      <c r="U37" s="9">
        <v>0.18888650983531777</v>
      </c>
      <c r="V37" s="9">
        <v>4.3660804885541665E-2</v>
      </c>
      <c r="W37" s="9">
        <v>0.11573371563689851</v>
      </c>
      <c r="X37" s="9">
        <v>0.1606885187909029</v>
      </c>
      <c r="Y37" s="9">
        <v>0.39964996881371079</v>
      </c>
      <c r="Z37" s="9">
        <v>6.0231430193913554E-2</v>
      </c>
      <c r="AA37" s="9">
        <v>3.11490518437148E-2</v>
      </c>
      <c r="AB37" s="9">
        <v>1</v>
      </c>
    </row>
    <row r="38" spans="2:28">
      <c r="B38" t="s">
        <v>75</v>
      </c>
      <c r="E38" s="9">
        <v>0.1783314646674404</v>
      </c>
      <c r="F38" s="9">
        <v>5.1420870070538714E-2</v>
      </c>
      <c r="G38" s="9">
        <v>0.1011738942723612</v>
      </c>
      <c r="H38" s="9">
        <v>9.4646969888487434E-2</v>
      </c>
      <c r="I38" s="9">
        <v>0.45841630155178614</v>
      </c>
      <c r="J38" s="9">
        <v>8.254195469565917E-2</v>
      </c>
      <c r="K38" s="9">
        <v>3.346854485372696E-2</v>
      </c>
      <c r="L38" s="9">
        <v>1</v>
      </c>
      <c r="M38" s="9">
        <v>0.17444024075105988</v>
      </c>
      <c r="N38" s="9">
        <v>4.9443906762732463E-2</v>
      </c>
      <c r="O38" s="9">
        <v>0.10600476418583583</v>
      </c>
      <c r="P38" s="9">
        <v>9.778963936221173E-2</v>
      </c>
      <c r="Q38" s="9">
        <v>0.45954515385843653</v>
      </c>
      <c r="R38" s="9">
        <v>7.9299905824233477E-2</v>
      </c>
      <c r="S38" s="9">
        <v>3.3476389255490055E-2</v>
      </c>
      <c r="T38" s="9">
        <v>1</v>
      </c>
      <c r="U38" s="9">
        <v>0.17356889254439625</v>
      </c>
      <c r="V38" s="9">
        <v>4.6870831313946162E-2</v>
      </c>
      <c r="W38" s="9">
        <v>9.8158792503824338E-2</v>
      </c>
      <c r="X38" s="9">
        <v>0.1036446846835469</v>
      </c>
      <c r="Y38" s="9">
        <v>0.46256095655015528</v>
      </c>
      <c r="Z38" s="9">
        <v>8.096387520266228E-2</v>
      </c>
      <c r="AA38" s="9">
        <v>3.4231967201468795E-2</v>
      </c>
      <c r="AB38" s="9">
        <v>1</v>
      </c>
    </row>
    <row r="41" spans="2:28" s="13" customFormat="1" ht="30">
      <c r="E41" s="14" t="s">
        <v>24</v>
      </c>
      <c r="F41" s="14" t="s">
        <v>10</v>
      </c>
      <c r="G41" s="14" t="s">
        <v>6</v>
      </c>
      <c r="H41" s="14" t="s">
        <v>14</v>
      </c>
      <c r="I41" s="14" t="s">
        <v>11</v>
      </c>
      <c r="J41" s="14" t="s">
        <v>43</v>
      </c>
      <c r="K41" s="14" t="s">
        <v>13</v>
      </c>
      <c r="M41" s="293"/>
      <c r="O41" s="293"/>
    </row>
    <row r="42" spans="2:28">
      <c r="B42" s="3" t="s">
        <v>106</v>
      </c>
      <c r="C42" s="3" t="s">
        <v>84</v>
      </c>
      <c r="D42" t="s">
        <v>1</v>
      </c>
      <c r="E42" s="10">
        <f t="shared" ref="E42:K42" si="0">+E25*50%+M25*30%+U25*20%</f>
        <v>0.2174048336735673</v>
      </c>
      <c r="F42" s="10">
        <f t="shared" si="0"/>
        <v>4.7224027121672757E-2</v>
      </c>
      <c r="G42" s="10">
        <f t="shared" si="0"/>
        <v>0.11630844286683158</v>
      </c>
      <c r="H42" s="10">
        <f t="shared" si="0"/>
        <v>0.13740277555051894</v>
      </c>
      <c r="I42" s="10">
        <f t="shared" si="0"/>
        <v>0.41453577974965788</v>
      </c>
      <c r="J42" s="10">
        <f t="shared" si="0"/>
        <v>2.8760154764699907E-2</v>
      </c>
      <c r="K42" s="10">
        <f t="shared" si="0"/>
        <v>3.8363986273051681E-2</v>
      </c>
      <c r="L42" s="9">
        <f>SUM(E42:K42)</f>
        <v>1</v>
      </c>
    </row>
    <row r="43" spans="2:28">
      <c r="B43" s="3"/>
      <c r="C43" s="3"/>
      <c r="D43" t="s">
        <v>5</v>
      </c>
      <c r="E43" s="10">
        <f t="shared" ref="E43:E55" si="1">+E26*50%+M26*30%+U26*20%</f>
        <v>0.32214239478435175</v>
      </c>
      <c r="F43" s="10">
        <f t="shared" ref="F43:F55" si="2">+F26*50%+N26*30%+V26*20%</f>
        <v>0.13939380357219422</v>
      </c>
      <c r="G43" s="10">
        <f t="shared" ref="G43:G55" si="3">+G26*50%+O26*30%+W26*20%</f>
        <v>7.4482270932595034E-3</v>
      </c>
      <c r="H43" s="10">
        <f t="shared" ref="H43:H55" si="4">+H26*50%+P26*30%+X26*20%</f>
        <v>4.8120990118947889E-2</v>
      </c>
      <c r="I43" s="10">
        <f t="shared" ref="I43:I55" si="5">+I26*50%+Q26*30%+Y26*20%</f>
        <v>0.10382186469282625</v>
      </c>
      <c r="J43" s="10">
        <f t="shared" ref="J43:J55" si="6">+J26*50%+R26*30%+Z26*20%</f>
        <v>0.29980643925077255</v>
      </c>
      <c r="K43" s="10">
        <f t="shared" ref="K43:K55" si="7">+K26*50%+S26*30%+AA26*20%</f>
        <v>7.9266280487647833E-2</v>
      </c>
      <c r="L43" s="9">
        <f t="shared" ref="L43:L55" si="8">SUM(E43:K43)</f>
        <v>1</v>
      </c>
    </row>
    <row r="44" spans="2:28">
      <c r="B44" s="3"/>
      <c r="C44" s="3" t="s">
        <v>146</v>
      </c>
      <c r="D44" s="3"/>
      <c r="E44" s="10">
        <f t="shared" si="1"/>
        <v>0.23622295197777099</v>
      </c>
      <c r="F44" s="10">
        <f t="shared" si="2"/>
        <v>6.3803075343231333E-2</v>
      </c>
      <c r="G44" s="10">
        <f t="shared" si="3"/>
        <v>9.6732717231794399E-2</v>
      </c>
      <c r="H44" s="10">
        <f t="shared" si="4"/>
        <v>0.12134867950438032</v>
      </c>
      <c r="I44" s="10">
        <f t="shared" si="5"/>
        <v>0.35867246107031409</v>
      </c>
      <c r="J44" s="10">
        <f t="shared" si="6"/>
        <v>7.7499633410035851E-2</v>
      </c>
      <c r="K44" s="10">
        <f t="shared" si="7"/>
        <v>4.5720481462473074E-2</v>
      </c>
      <c r="L44" s="9">
        <f t="shared" si="8"/>
        <v>1</v>
      </c>
    </row>
    <row r="45" spans="2:28">
      <c r="B45" s="3"/>
      <c r="C45" s="3" t="s">
        <v>86</v>
      </c>
      <c r="D45" t="s">
        <v>1</v>
      </c>
      <c r="E45" s="10">
        <f t="shared" si="1"/>
        <v>0.19549984260310777</v>
      </c>
      <c r="F45" s="10">
        <f t="shared" si="2"/>
        <v>4.3249062068463698E-2</v>
      </c>
      <c r="G45" s="10">
        <f t="shared" si="3"/>
        <v>0.16462834069247884</v>
      </c>
      <c r="H45" s="10">
        <f t="shared" si="4"/>
        <v>0.17898305196286882</v>
      </c>
      <c r="I45" s="10">
        <f t="shared" si="5"/>
        <v>0.37573714335555131</v>
      </c>
      <c r="J45" s="10">
        <f t="shared" si="6"/>
        <v>1.8854395403464348E-2</v>
      </c>
      <c r="K45" s="10">
        <f t="shared" si="7"/>
        <v>2.3048163914065264E-2</v>
      </c>
      <c r="L45" s="9">
        <f t="shared" si="8"/>
        <v>1</v>
      </c>
    </row>
    <row r="46" spans="2:28">
      <c r="B46" s="3"/>
      <c r="C46" s="3"/>
      <c r="D46" t="s">
        <v>5</v>
      </c>
      <c r="E46" s="10">
        <f t="shared" si="1"/>
        <v>0.38981881674977875</v>
      </c>
      <c r="F46" s="10">
        <f t="shared" si="2"/>
        <v>6.6973297776901447E-2</v>
      </c>
      <c r="G46" s="10">
        <f t="shared" si="3"/>
        <v>1.0580130859762367E-2</v>
      </c>
      <c r="H46" s="10">
        <f t="shared" si="4"/>
        <v>0.22692053338911616</v>
      </c>
      <c r="I46" s="10">
        <f t="shared" si="5"/>
        <v>7.8566559498998517E-2</v>
      </c>
      <c r="J46" s="10">
        <f t="shared" si="6"/>
        <v>0.1583127383539219</v>
      </c>
      <c r="K46" s="10">
        <f t="shared" si="7"/>
        <v>6.8827923371520883E-2</v>
      </c>
      <c r="L46" s="9">
        <f t="shared" si="8"/>
        <v>1</v>
      </c>
    </row>
    <row r="47" spans="2:28">
      <c r="B47" s="5"/>
      <c r="C47" s="3" t="s">
        <v>147</v>
      </c>
      <c r="D47" s="3"/>
      <c r="E47" s="10">
        <f t="shared" si="1"/>
        <v>0.24730859716443787</v>
      </c>
      <c r="F47" s="10">
        <f t="shared" si="2"/>
        <v>4.9616155366538961E-2</v>
      </c>
      <c r="G47" s="10">
        <f t="shared" si="3"/>
        <v>0.12434395671728361</v>
      </c>
      <c r="H47" s="10">
        <f t="shared" si="4"/>
        <v>0.19124683672106293</v>
      </c>
      <c r="I47" s="10">
        <f t="shared" si="5"/>
        <v>0.29801339121970605</v>
      </c>
      <c r="J47" s="10">
        <f t="shared" si="6"/>
        <v>5.447530302504533E-2</v>
      </c>
      <c r="K47" s="10">
        <f t="shared" si="7"/>
        <v>3.499575978592525E-2</v>
      </c>
      <c r="L47" s="9">
        <f t="shared" si="8"/>
        <v>1</v>
      </c>
    </row>
    <row r="48" spans="2:28">
      <c r="B48" s="6" t="s">
        <v>110</v>
      </c>
      <c r="C48" s="6"/>
      <c r="D48" s="6"/>
      <c r="E48" s="10">
        <f t="shared" si="1"/>
        <v>0.23803699528800976</v>
      </c>
      <c r="F48" s="10">
        <f t="shared" si="2"/>
        <v>6.1574549883708349E-2</v>
      </c>
      <c r="G48" s="10">
        <f t="shared" si="3"/>
        <v>0.10118956714535876</v>
      </c>
      <c r="H48" s="10">
        <f t="shared" si="4"/>
        <v>0.13266337680566614</v>
      </c>
      <c r="I48" s="10">
        <f t="shared" si="5"/>
        <v>0.34876203980726261</v>
      </c>
      <c r="J48" s="10">
        <f t="shared" si="6"/>
        <v>7.3773395319158441E-2</v>
      </c>
      <c r="K48" s="10">
        <f t="shared" si="7"/>
        <v>4.4000075750835921E-2</v>
      </c>
      <c r="L48" s="9">
        <f t="shared" si="8"/>
        <v>1</v>
      </c>
    </row>
    <row r="49" spans="2:12">
      <c r="B49" s="3" t="s">
        <v>20</v>
      </c>
      <c r="C49" s="3" t="s">
        <v>84</v>
      </c>
      <c r="D49" t="s">
        <v>1</v>
      </c>
      <c r="E49" s="10">
        <f t="shared" si="1"/>
        <v>0.14220390241570469</v>
      </c>
      <c r="F49" s="10">
        <f t="shared" si="2"/>
        <v>3.5112934891600986E-2</v>
      </c>
      <c r="G49" s="10">
        <f t="shared" si="3"/>
        <v>0.11892092523943741</v>
      </c>
      <c r="H49" s="10">
        <f t="shared" si="4"/>
        <v>9.6090154436550057E-2</v>
      </c>
      <c r="I49" s="10">
        <f t="shared" si="5"/>
        <v>0.54610489752466385</v>
      </c>
      <c r="J49" s="10">
        <f t="shared" si="6"/>
        <v>3.7690891504247606E-2</v>
      </c>
      <c r="K49" s="10">
        <f t="shared" si="7"/>
        <v>2.3876293987795415E-2</v>
      </c>
      <c r="L49" s="9">
        <f t="shared" si="8"/>
        <v>1</v>
      </c>
    </row>
    <row r="50" spans="2:12">
      <c r="B50" s="3"/>
      <c r="C50" s="3"/>
      <c r="D50" t="s">
        <v>5</v>
      </c>
      <c r="E50" s="10">
        <f t="shared" si="1"/>
        <v>0.32087667817056303</v>
      </c>
      <c r="F50" s="10">
        <f t="shared" si="2"/>
        <v>0.12835058287917397</v>
      </c>
      <c r="G50" s="10">
        <f t="shared" si="3"/>
        <v>8.5778346628979374E-3</v>
      </c>
      <c r="H50" s="10">
        <f t="shared" si="4"/>
        <v>5.3910615126750286E-2</v>
      </c>
      <c r="I50" s="10">
        <f t="shared" si="5"/>
        <v>0.1133371120963664</v>
      </c>
      <c r="J50" s="10">
        <f t="shared" si="6"/>
        <v>0.29276147171764311</v>
      </c>
      <c r="K50" s="10">
        <f t="shared" si="7"/>
        <v>8.2185705346605284E-2</v>
      </c>
      <c r="L50" s="9">
        <f t="shared" si="8"/>
        <v>1</v>
      </c>
    </row>
    <row r="51" spans="2:12">
      <c r="B51" s="3"/>
      <c r="C51" s="3" t="s">
        <v>146</v>
      </c>
      <c r="D51" s="3"/>
      <c r="E51" s="10">
        <f t="shared" si="1"/>
        <v>0.17454598073582436</v>
      </c>
      <c r="F51" s="10">
        <f t="shared" si="2"/>
        <v>5.2005825802167741E-2</v>
      </c>
      <c r="G51" s="10">
        <f t="shared" si="3"/>
        <v>9.8945482016732034E-2</v>
      </c>
      <c r="H51" s="10">
        <f t="shared" si="4"/>
        <v>8.8455770944996515E-2</v>
      </c>
      <c r="I51" s="10">
        <f t="shared" si="5"/>
        <v>0.46773251999185034</v>
      </c>
      <c r="J51" s="10">
        <f t="shared" si="6"/>
        <v>8.3881676365519298E-2</v>
      </c>
      <c r="K51" s="10">
        <f t="shared" si="7"/>
        <v>3.4432744142909713E-2</v>
      </c>
      <c r="L51" s="9">
        <f t="shared" si="8"/>
        <v>1</v>
      </c>
    </row>
    <row r="52" spans="2:12">
      <c r="B52" s="3"/>
      <c r="C52" s="3" t="s">
        <v>86</v>
      </c>
      <c r="D52" t="s">
        <v>1</v>
      </c>
      <c r="E52" s="10">
        <f t="shared" si="1"/>
        <v>0.10819008930709162</v>
      </c>
      <c r="F52" s="10">
        <f t="shared" si="2"/>
        <v>3.0026463016691637E-2</v>
      </c>
      <c r="G52" s="10">
        <f t="shared" si="3"/>
        <v>0.15654889290600107</v>
      </c>
      <c r="H52" s="10">
        <f t="shared" si="4"/>
        <v>0.11857925192538413</v>
      </c>
      <c r="I52" s="10">
        <f t="shared" si="5"/>
        <v>0.53750431027095669</v>
      </c>
      <c r="J52" s="10">
        <f t="shared" si="6"/>
        <v>3.4367417455085238E-2</v>
      </c>
      <c r="K52" s="10">
        <f t="shared" si="7"/>
        <v>1.4783575118789742E-2</v>
      </c>
      <c r="L52" s="9">
        <f t="shared" si="8"/>
        <v>1</v>
      </c>
    </row>
    <row r="53" spans="2:12">
      <c r="B53" s="3"/>
      <c r="C53" s="3"/>
      <c r="D53" t="s">
        <v>5</v>
      </c>
      <c r="E53" s="10">
        <f t="shared" si="1"/>
        <v>0.39408936082516643</v>
      </c>
      <c r="F53" s="10">
        <f t="shared" si="2"/>
        <v>6.2363983357477649E-2</v>
      </c>
      <c r="G53" s="10">
        <f t="shared" si="3"/>
        <v>1.0480243918838467E-2</v>
      </c>
      <c r="H53" s="10">
        <f t="shared" si="4"/>
        <v>0.21537333858714244</v>
      </c>
      <c r="I53" s="10">
        <f t="shared" si="5"/>
        <v>8.3364208948097096E-2</v>
      </c>
      <c r="J53" s="10">
        <f t="shared" si="6"/>
        <v>0.16429773664271879</v>
      </c>
      <c r="K53" s="10">
        <f t="shared" si="7"/>
        <v>7.0031127720559111E-2</v>
      </c>
      <c r="L53" s="9">
        <f t="shared" si="8"/>
        <v>0.99999999999999989</v>
      </c>
    </row>
    <row r="54" spans="2:12">
      <c r="B54" s="5"/>
      <c r="C54" s="3" t="s">
        <v>147</v>
      </c>
      <c r="D54" s="3"/>
      <c r="E54" s="10">
        <f t="shared" si="1"/>
        <v>0.18461281173910998</v>
      </c>
      <c r="F54" s="10">
        <f t="shared" si="2"/>
        <v>3.8757949105390065E-2</v>
      </c>
      <c r="G54" s="10">
        <f t="shared" si="3"/>
        <v>0.11800140177927346</v>
      </c>
      <c r="H54" s="10">
        <f t="shared" si="4"/>
        <v>0.14382191588303608</v>
      </c>
      <c r="I54" s="10">
        <f t="shared" si="5"/>
        <v>0.41773051392417876</v>
      </c>
      <c r="J54" s="10">
        <f t="shared" si="6"/>
        <v>6.7728478814048809E-2</v>
      </c>
      <c r="K54" s="10">
        <f t="shared" si="7"/>
        <v>2.9346928754962871E-2</v>
      </c>
      <c r="L54" s="9">
        <f t="shared" si="8"/>
        <v>1</v>
      </c>
    </row>
    <row r="55" spans="2:12">
      <c r="B55" s="6"/>
      <c r="C55" s="6"/>
      <c r="D55" s="6"/>
      <c r="E55" s="10">
        <f t="shared" si="1"/>
        <v>0.1762115830679174</v>
      </c>
      <c r="F55" s="10">
        <f t="shared" si="2"/>
        <v>4.9917773326878329E-2</v>
      </c>
      <c r="G55" s="10">
        <f t="shared" si="3"/>
        <v>0.10202013489269622</v>
      </c>
      <c r="H55" s="10">
        <f t="shared" si="4"/>
        <v>9.7389313689616619E-2</v>
      </c>
      <c r="I55" s="10">
        <f t="shared" si="5"/>
        <v>0.45958388824345509</v>
      </c>
      <c r="J55" s="10">
        <f t="shared" si="6"/>
        <v>8.1253724135632088E-2</v>
      </c>
      <c r="K55" s="10">
        <f t="shared" si="7"/>
        <v>3.3623582643804259E-2</v>
      </c>
      <c r="L55" s="9">
        <f t="shared" si="8"/>
        <v>1</v>
      </c>
    </row>
  </sheetData>
  <sheetProtection algorithmName="SHA-512" hashValue="Xqqsgh8PV9j7ydlmsBw6+Ad2BgoGbc1P3KCDAw/DqKUySzacJoOKalU4wyzelO7AeUF76I0ZEj5vgKNRQGyXvA==" saltValue="KvxbnyOyMtpBbpGTbWdo/A==" spinCount="100000" sheet="1" objects="1" scenarios="1" formatCells="0" formatColumns="0" formatRows="0" insertColumns="0" insertRows="0" insertHyperlink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6E81-C818-42AF-B443-613A1A799E6B}">
  <sheetPr>
    <tabColor rgb="FF7030A0"/>
  </sheetPr>
  <dimension ref="A1:R27"/>
  <sheetViews>
    <sheetView zoomScale="85" zoomScaleNormal="85" workbookViewId="0">
      <pane ySplit="6" topLeftCell="A7" activePane="bottomLeft" state="frozen"/>
      <selection activeCell="L41" sqref="L41"/>
      <selection pane="bottomLeft" activeCell="F11" sqref="F11"/>
    </sheetView>
  </sheetViews>
  <sheetFormatPr defaultColWidth="9.140625" defaultRowHeight="13.5"/>
  <cols>
    <col min="1" max="1" width="2.5703125" style="23" customWidth="1"/>
    <col min="2" max="2" width="13.85546875" style="23" customWidth="1"/>
    <col min="3" max="3" width="37.85546875" style="23" bestFit="1" customWidth="1"/>
    <col min="4" max="4" width="13.85546875" style="44" customWidth="1" collapsed="1"/>
    <col min="5" max="5" width="12.5703125" style="44" customWidth="1"/>
    <col min="6" max="6" width="18.7109375" style="44" customWidth="1"/>
    <col min="7" max="7" width="14.28515625" style="44" customWidth="1"/>
    <col min="8" max="8" width="12.28515625" style="44" customWidth="1"/>
    <col min="9" max="9" width="13.42578125" style="44" customWidth="1"/>
    <col min="10" max="10" width="14.5703125" style="44" customWidth="1"/>
    <col min="11" max="11" width="11.28515625" style="44" customWidth="1"/>
    <col min="12" max="12" width="16.28515625" style="44" customWidth="1"/>
    <col min="13" max="13" width="16.85546875" style="44" customWidth="1"/>
    <col min="14" max="14" width="13.85546875" style="44" customWidth="1"/>
    <col min="15" max="15" width="16.85546875" style="44" bestFit="1" customWidth="1"/>
    <col min="16" max="16" width="13.85546875" style="44" bestFit="1" customWidth="1"/>
    <col min="17" max="17" width="2.42578125" style="23" customWidth="1"/>
    <col min="18" max="16384" width="9.140625" style="23"/>
  </cols>
  <sheetData>
    <row r="1" spans="1:18" s="61" customFormat="1" ht="15">
      <c r="A1" s="3" t="s">
        <v>150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8" s="61" customFormat="1" ht="15">
      <c r="A2" s="3" t="s">
        <v>151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8" s="61" customFormat="1" ht="15">
      <c r="A3" s="3" t="s">
        <v>152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8" s="61" customFormat="1" ht="15.75" thickBot="1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8" s="61" customFormat="1" ht="15.75" thickBot="1">
      <c r="B5" s="62"/>
      <c r="C5" s="62"/>
      <c r="D5" s="333" t="s">
        <v>153</v>
      </c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5"/>
    </row>
    <row r="6" spans="1:18" s="63" customFormat="1" ht="27.75" thickBot="1">
      <c r="B6" s="17" t="s">
        <v>155</v>
      </c>
      <c r="C6" s="18" t="s">
        <v>156</v>
      </c>
      <c r="D6" s="19" t="s">
        <v>157</v>
      </c>
      <c r="E6" s="20" t="s">
        <v>158</v>
      </c>
      <c r="F6" s="20" t="s">
        <v>159</v>
      </c>
      <c r="G6" s="20" t="s">
        <v>160</v>
      </c>
      <c r="H6" s="20" t="s">
        <v>161</v>
      </c>
      <c r="I6" s="20" t="s">
        <v>162</v>
      </c>
      <c r="J6" s="21" t="s">
        <v>163</v>
      </c>
      <c r="K6" s="20" t="s">
        <v>164</v>
      </c>
      <c r="L6" s="20" t="s">
        <v>165</v>
      </c>
      <c r="M6" s="21" t="s">
        <v>166</v>
      </c>
      <c r="N6" s="20" t="s">
        <v>167</v>
      </c>
      <c r="O6" s="19" t="s">
        <v>168</v>
      </c>
      <c r="P6" s="22" t="s">
        <v>169</v>
      </c>
    </row>
    <row r="7" spans="1:18" s="64" customFormat="1">
      <c r="B7" s="65" t="s">
        <v>171</v>
      </c>
      <c r="D7" s="24"/>
      <c r="E7" s="25"/>
      <c r="F7" s="25"/>
      <c r="G7" s="25"/>
      <c r="H7" s="25"/>
      <c r="I7" s="25"/>
      <c r="J7" s="26"/>
      <c r="K7" s="25"/>
      <c r="L7" s="25"/>
      <c r="M7" s="26"/>
      <c r="N7" s="25"/>
      <c r="O7" s="24"/>
      <c r="P7" s="27"/>
      <c r="R7" s="66"/>
    </row>
    <row r="8" spans="1:18" s="64" customFormat="1">
      <c r="B8" s="67"/>
      <c r="C8" s="64" t="s">
        <v>24</v>
      </c>
      <c r="D8" s="24">
        <v>-1581627</v>
      </c>
      <c r="E8" s="25">
        <v>11052123</v>
      </c>
      <c r="F8" s="25">
        <v>4217934</v>
      </c>
      <c r="G8" s="25">
        <v>0</v>
      </c>
      <c r="H8" s="25">
        <v>699000</v>
      </c>
      <c r="I8" s="25">
        <v>4849991</v>
      </c>
      <c r="J8" s="26">
        <f t="shared" ref="J8:J14" si="0">SUM(E8:I8)</f>
        <v>20819048</v>
      </c>
      <c r="K8" s="25">
        <v>1051704</v>
      </c>
      <c r="L8" s="25">
        <v>185000</v>
      </c>
      <c r="M8" s="26">
        <f t="shared" ref="M8:M14" si="1">SUM(J8:L8)</f>
        <v>22055752</v>
      </c>
      <c r="N8" s="25">
        <v>0</v>
      </c>
      <c r="O8" s="24">
        <f t="shared" ref="O8:O14" si="2">+M8+N8</f>
        <v>22055752</v>
      </c>
      <c r="P8" s="27">
        <f t="shared" ref="P8:P14" si="3">+D8+O8</f>
        <v>20474125</v>
      </c>
      <c r="R8" s="66"/>
    </row>
    <row r="9" spans="1:18" s="64" customFormat="1">
      <c r="B9" s="67"/>
      <c r="C9" s="64" t="s">
        <v>131</v>
      </c>
      <c r="D9" s="24">
        <v>-608373</v>
      </c>
      <c r="E9" s="25">
        <v>5492743</v>
      </c>
      <c r="F9" s="25">
        <v>2804223</v>
      </c>
      <c r="G9" s="25">
        <v>0</v>
      </c>
      <c r="H9" s="25">
        <v>0</v>
      </c>
      <c r="I9" s="25">
        <v>3142247</v>
      </c>
      <c r="J9" s="26">
        <f t="shared" si="0"/>
        <v>11439213</v>
      </c>
      <c r="K9" s="25">
        <v>241769</v>
      </c>
      <c r="L9" s="25">
        <v>0</v>
      </c>
      <c r="M9" s="26">
        <f t="shared" si="1"/>
        <v>11680982</v>
      </c>
      <c r="N9" s="25">
        <v>0</v>
      </c>
      <c r="O9" s="24">
        <f t="shared" si="2"/>
        <v>11680982</v>
      </c>
      <c r="P9" s="27">
        <f t="shared" si="3"/>
        <v>11072609</v>
      </c>
      <c r="R9" s="66"/>
    </row>
    <row r="10" spans="1:18" s="64" customFormat="1">
      <c r="B10" s="67"/>
      <c r="C10" s="64" t="s">
        <v>132</v>
      </c>
      <c r="D10" s="24">
        <v>-1644754</v>
      </c>
      <c r="E10" s="25">
        <v>7815542</v>
      </c>
      <c r="F10" s="25">
        <v>2203476</v>
      </c>
      <c r="G10" s="25">
        <v>56064</v>
      </c>
      <c r="H10" s="25">
        <v>0</v>
      </c>
      <c r="I10" s="25">
        <v>3425210</v>
      </c>
      <c r="J10" s="26">
        <f t="shared" si="0"/>
        <v>13500292</v>
      </c>
      <c r="K10" s="25">
        <v>1745044</v>
      </c>
      <c r="L10" s="25">
        <v>0</v>
      </c>
      <c r="M10" s="26">
        <f t="shared" si="1"/>
        <v>15245336</v>
      </c>
      <c r="N10" s="25">
        <v>0</v>
      </c>
      <c r="O10" s="24">
        <f t="shared" si="2"/>
        <v>15245336</v>
      </c>
      <c r="P10" s="27">
        <f t="shared" si="3"/>
        <v>13600582</v>
      </c>
      <c r="R10" s="66"/>
    </row>
    <row r="11" spans="1:18" s="64" customFormat="1">
      <c r="B11" s="67"/>
      <c r="C11" s="64" t="s">
        <v>13</v>
      </c>
      <c r="D11" s="24">
        <v>-297730</v>
      </c>
      <c r="E11" s="25">
        <v>2675302</v>
      </c>
      <c r="F11" s="25">
        <v>1557356</v>
      </c>
      <c r="G11" s="25">
        <v>67560</v>
      </c>
      <c r="H11" s="25">
        <v>0</v>
      </c>
      <c r="I11" s="25">
        <v>1450044</v>
      </c>
      <c r="J11" s="26">
        <f t="shared" si="0"/>
        <v>5750262</v>
      </c>
      <c r="K11" s="25">
        <v>375889</v>
      </c>
      <c r="L11" s="25">
        <v>81000</v>
      </c>
      <c r="M11" s="26">
        <f t="shared" si="1"/>
        <v>6207151</v>
      </c>
      <c r="N11" s="25">
        <v>0</v>
      </c>
      <c r="O11" s="24">
        <f t="shared" si="2"/>
        <v>6207151</v>
      </c>
      <c r="P11" s="27">
        <f t="shared" si="3"/>
        <v>5909421</v>
      </c>
      <c r="R11" s="66"/>
    </row>
    <row r="12" spans="1:18" s="64" customFormat="1">
      <c r="B12" s="67"/>
      <c r="C12" s="64" t="s">
        <v>133</v>
      </c>
      <c r="D12" s="24">
        <v>-2920530</v>
      </c>
      <c r="E12" s="25">
        <v>27066092</v>
      </c>
      <c r="F12" s="25">
        <v>4234554</v>
      </c>
      <c r="G12" s="25">
        <v>1587961</v>
      </c>
      <c r="H12" s="25">
        <v>450260</v>
      </c>
      <c r="I12" s="25">
        <v>11262860</v>
      </c>
      <c r="J12" s="26">
        <f t="shared" si="0"/>
        <v>44601727</v>
      </c>
      <c r="K12" s="25">
        <v>255008</v>
      </c>
      <c r="L12" s="25">
        <v>23488</v>
      </c>
      <c r="M12" s="26">
        <f t="shared" si="1"/>
        <v>44880223</v>
      </c>
      <c r="N12" s="25">
        <v>0</v>
      </c>
      <c r="O12" s="24">
        <f t="shared" si="2"/>
        <v>44880223</v>
      </c>
      <c r="P12" s="27">
        <f t="shared" si="3"/>
        <v>41959693</v>
      </c>
      <c r="R12" s="66"/>
    </row>
    <row r="13" spans="1:18" s="64" customFormat="1">
      <c r="B13" s="67"/>
      <c r="C13" s="64" t="s">
        <v>134</v>
      </c>
      <c r="D13" s="24">
        <v>-663636</v>
      </c>
      <c r="E13" s="25">
        <v>3907892</v>
      </c>
      <c r="F13" s="25">
        <v>1875066</v>
      </c>
      <c r="G13" s="25">
        <v>0</v>
      </c>
      <c r="H13" s="25">
        <v>409600</v>
      </c>
      <c r="I13" s="25">
        <v>1875182</v>
      </c>
      <c r="J13" s="26">
        <f t="shared" si="0"/>
        <v>8067740</v>
      </c>
      <c r="K13" s="25">
        <v>620577</v>
      </c>
      <c r="L13" s="25">
        <v>200650</v>
      </c>
      <c r="M13" s="26">
        <f t="shared" si="1"/>
        <v>8888967</v>
      </c>
      <c r="N13" s="25">
        <v>0</v>
      </c>
      <c r="O13" s="24">
        <f t="shared" si="2"/>
        <v>8888967</v>
      </c>
      <c r="P13" s="27">
        <f t="shared" si="3"/>
        <v>8225331</v>
      </c>
      <c r="R13" s="66"/>
    </row>
    <row r="14" spans="1:18" s="64" customFormat="1">
      <c r="B14" s="67"/>
      <c r="C14" s="64" t="s">
        <v>6</v>
      </c>
      <c r="D14" s="24">
        <v>-1199699</v>
      </c>
      <c r="E14" s="25">
        <v>4705966</v>
      </c>
      <c r="F14" s="25">
        <v>1984117</v>
      </c>
      <c r="G14" s="25">
        <v>76188</v>
      </c>
      <c r="H14" s="25">
        <v>0</v>
      </c>
      <c r="I14" s="25">
        <v>2555269</v>
      </c>
      <c r="J14" s="26">
        <f t="shared" si="0"/>
        <v>9321540</v>
      </c>
      <c r="K14" s="25">
        <v>2620500</v>
      </c>
      <c r="L14" s="25">
        <v>100000</v>
      </c>
      <c r="M14" s="26">
        <f t="shared" si="1"/>
        <v>12042040</v>
      </c>
      <c r="N14" s="25">
        <v>0</v>
      </c>
      <c r="O14" s="24">
        <f t="shared" si="2"/>
        <v>12042040</v>
      </c>
      <c r="P14" s="27">
        <f t="shared" si="3"/>
        <v>10842341</v>
      </c>
      <c r="R14" s="66"/>
    </row>
    <row r="15" spans="1:18" s="68" customFormat="1">
      <c r="B15" s="67"/>
      <c r="C15" s="69" t="s">
        <v>172</v>
      </c>
      <c r="D15" s="28">
        <f t="shared" ref="D15:P15" si="4">SUM(D8:D14)</f>
        <v>-8916349</v>
      </c>
      <c r="E15" s="29">
        <f t="shared" si="4"/>
        <v>62715660</v>
      </c>
      <c r="F15" s="29">
        <f t="shared" si="4"/>
        <v>18876726</v>
      </c>
      <c r="G15" s="29">
        <f t="shared" si="4"/>
        <v>1787773</v>
      </c>
      <c r="H15" s="29">
        <f t="shared" si="4"/>
        <v>1558860</v>
      </c>
      <c r="I15" s="29">
        <f t="shared" si="4"/>
        <v>28560803</v>
      </c>
      <c r="J15" s="30">
        <f t="shared" si="4"/>
        <v>113499822</v>
      </c>
      <c r="K15" s="29">
        <f t="shared" si="4"/>
        <v>6910491</v>
      </c>
      <c r="L15" s="29">
        <f t="shared" si="4"/>
        <v>590138</v>
      </c>
      <c r="M15" s="30">
        <f t="shared" si="4"/>
        <v>121000451</v>
      </c>
      <c r="N15" s="29">
        <f t="shared" si="4"/>
        <v>0</v>
      </c>
      <c r="O15" s="28">
        <f t="shared" si="4"/>
        <v>121000451</v>
      </c>
      <c r="P15" s="31">
        <f t="shared" si="4"/>
        <v>112084102</v>
      </c>
    </row>
    <row r="16" spans="1:18" s="68" customFormat="1">
      <c r="B16" s="67"/>
      <c r="D16" s="32"/>
      <c r="E16" s="33"/>
      <c r="F16" s="33"/>
      <c r="G16" s="33"/>
      <c r="H16" s="33"/>
      <c r="I16" s="33"/>
      <c r="J16" s="34"/>
      <c r="K16" s="33"/>
      <c r="L16" s="33"/>
      <c r="M16" s="34"/>
      <c r="N16" s="33"/>
      <c r="O16" s="32"/>
      <c r="P16" s="35"/>
    </row>
    <row r="17" spans="2:16" s="64" customFormat="1">
      <c r="B17" s="65" t="s">
        <v>173</v>
      </c>
      <c r="D17" s="24"/>
      <c r="E17" s="25"/>
      <c r="F17" s="25"/>
      <c r="G17" s="25"/>
      <c r="H17" s="25"/>
      <c r="I17" s="25"/>
      <c r="J17" s="26"/>
      <c r="K17" s="25"/>
      <c r="L17" s="25"/>
      <c r="M17" s="26"/>
      <c r="N17" s="25"/>
      <c r="O17" s="24"/>
      <c r="P17" s="27"/>
    </row>
    <row r="18" spans="2:16" s="70" customFormat="1">
      <c r="B18" s="65"/>
      <c r="C18" s="64" t="s">
        <v>24</v>
      </c>
      <c r="D18" s="36">
        <v>-9548077</v>
      </c>
      <c r="E18" s="37">
        <v>341896</v>
      </c>
      <c r="F18" s="37">
        <v>1380955</v>
      </c>
      <c r="G18" s="37">
        <v>0</v>
      </c>
      <c r="H18" s="37">
        <v>0</v>
      </c>
      <c r="I18" s="37">
        <v>612608</v>
      </c>
      <c r="J18" s="38">
        <f t="shared" ref="J18:J24" si="5">SUM(E18:I18)</f>
        <v>2335459</v>
      </c>
      <c r="K18" s="37">
        <v>7260018</v>
      </c>
      <c r="L18" s="37">
        <v>475143</v>
      </c>
      <c r="M18" s="38">
        <f t="shared" ref="M18:M24" si="6">SUM(J18:L18)</f>
        <v>10070620</v>
      </c>
      <c r="N18" s="37">
        <v>-522543</v>
      </c>
      <c r="O18" s="36">
        <f t="shared" ref="O18:O24" si="7">+M18+N18</f>
        <v>9548077</v>
      </c>
      <c r="P18" s="39">
        <f t="shared" ref="P18:P24" si="8">+D18+O18</f>
        <v>0</v>
      </c>
    </row>
    <row r="19" spans="2:16" s="64" customFormat="1">
      <c r="B19" s="67"/>
      <c r="C19" s="64" t="s">
        <v>131</v>
      </c>
      <c r="D19" s="24">
        <v>-8757925</v>
      </c>
      <c r="E19" s="25">
        <v>3084341</v>
      </c>
      <c r="F19" s="25">
        <v>1421027</v>
      </c>
      <c r="G19" s="25">
        <v>0</v>
      </c>
      <c r="H19" s="25">
        <v>0</v>
      </c>
      <c r="I19" s="25">
        <v>1693044</v>
      </c>
      <c r="J19" s="26">
        <f t="shared" si="5"/>
        <v>6198412</v>
      </c>
      <c r="K19" s="25">
        <v>3019771</v>
      </c>
      <c r="L19" s="25">
        <v>25612</v>
      </c>
      <c r="M19" s="26">
        <f t="shared" si="6"/>
        <v>9243795</v>
      </c>
      <c r="N19" s="25">
        <v>-485870</v>
      </c>
      <c r="O19" s="24">
        <f t="shared" si="7"/>
        <v>8757925</v>
      </c>
      <c r="P19" s="27">
        <f t="shared" si="8"/>
        <v>0</v>
      </c>
    </row>
    <row r="20" spans="2:16" s="64" customFormat="1">
      <c r="B20" s="67"/>
      <c r="C20" s="64" t="s">
        <v>132</v>
      </c>
      <c r="D20" s="24">
        <v>-637563</v>
      </c>
      <c r="E20" s="25">
        <v>157868</v>
      </c>
      <c r="F20" s="25">
        <v>112340</v>
      </c>
      <c r="G20" s="25">
        <v>0</v>
      </c>
      <c r="H20" s="25">
        <v>0</v>
      </c>
      <c r="I20" s="25">
        <v>83205</v>
      </c>
      <c r="J20" s="26">
        <f t="shared" si="5"/>
        <v>353413</v>
      </c>
      <c r="K20" s="25">
        <v>284150</v>
      </c>
      <c r="L20" s="25">
        <v>0</v>
      </c>
      <c r="M20" s="26">
        <f t="shared" si="6"/>
        <v>637563</v>
      </c>
      <c r="N20" s="25">
        <v>0</v>
      </c>
      <c r="O20" s="24">
        <f t="shared" si="7"/>
        <v>637563</v>
      </c>
      <c r="P20" s="27">
        <f t="shared" si="8"/>
        <v>0</v>
      </c>
    </row>
    <row r="21" spans="2:16" s="64" customFormat="1">
      <c r="B21" s="67"/>
      <c r="C21" s="64" t="s">
        <v>13</v>
      </c>
      <c r="D21" s="24">
        <v>-533418</v>
      </c>
      <c r="E21" s="25">
        <v>141539</v>
      </c>
      <c r="F21" s="25">
        <v>105900</v>
      </c>
      <c r="G21" s="25">
        <v>0</v>
      </c>
      <c r="H21" s="25">
        <v>0</v>
      </c>
      <c r="I21" s="25">
        <v>69804</v>
      </c>
      <c r="J21" s="26">
        <f>SUM(E21:I21)</f>
        <v>317243</v>
      </c>
      <c r="K21" s="25">
        <v>231175</v>
      </c>
      <c r="L21" s="25">
        <v>10000</v>
      </c>
      <c r="M21" s="26">
        <f>SUM(J21:L21)</f>
        <v>558418</v>
      </c>
      <c r="N21" s="25">
        <v>-25000</v>
      </c>
      <c r="O21" s="24">
        <f t="shared" si="7"/>
        <v>533418</v>
      </c>
      <c r="P21" s="27">
        <f t="shared" si="8"/>
        <v>0</v>
      </c>
    </row>
    <row r="22" spans="2:16" s="64" customFormat="1">
      <c r="B22" s="67"/>
      <c r="C22" s="64" t="s">
        <v>133</v>
      </c>
      <c r="D22" s="24">
        <v>-3072991</v>
      </c>
      <c r="E22" s="25">
        <v>303594</v>
      </c>
      <c r="F22" s="25">
        <v>368273</v>
      </c>
      <c r="G22" s="25">
        <v>6386</v>
      </c>
      <c r="H22" s="25">
        <v>0</v>
      </c>
      <c r="I22" s="25">
        <v>287542</v>
      </c>
      <c r="J22" s="26">
        <f>SUM(E22:I22)</f>
        <v>965795</v>
      </c>
      <c r="K22" s="25">
        <v>2134108</v>
      </c>
      <c r="L22" s="25">
        <v>30000</v>
      </c>
      <c r="M22" s="26">
        <f>SUM(J22:L22)</f>
        <v>3129903</v>
      </c>
      <c r="N22" s="25">
        <v>-56912</v>
      </c>
      <c r="O22" s="24">
        <f t="shared" si="7"/>
        <v>3072991</v>
      </c>
      <c r="P22" s="27">
        <f t="shared" si="8"/>
        <v>0</v>
      </c>
    </row>
    <row r="23" spans="2:16" s="64" customFormat="1">
      <c r="B23" s="67"/>
      <c r="C23" s="64" t="s">
        <v>134</v>
      </c>
      <c r="D23" s="24">
        <v>-699997</v>
      </c>
      <c r="E23" s="25">
        <v>21525</v>
      </c>
      <c r="F23" s="25">
        <v>68386</v>
      </c>
      <c r="G23" s="25">
        <v>0</v>
      </c>
      <c r="H23" s="25">
        <v>0</v>
      </c>
      <c r="I23" s="25">
        <v>42245</v>
      </c>
      <c r="J23" s="26">
        <f t="shared" si="5"/>
        <v>132156</v>
      </c>
      <c r="K23" s="25">
        <v>545566</v>
      </c>
      <c r="L23" s="25">
        <v>22275</v>
      </c>
      <c r="M23" s="26">
        <f t="shared" si="6"/>
        <v>699997</v>
      </c>
      <c r="N23" s="25">
        <v>0</v>
      </c>
      <c r="O23" s="24">
        <f t="shared" si="7"/>
        <v>699997</v>
      </c>
      <c r="P23" s="27">
        <f t="shared" si="8"/>
        <v>0</v>
      </c>
    </row>
    <row r="24" spans="2:16" s="64" customFormat="1">
      <c r="B24" s="67"/>
      <c r="C24" s="64" t="s">
        <v>6</v>
      </c>
      <c r="D24" s="24">
        <v>-403176</v>
      </c>
      <c r="E24" s="25">
        <v>0</v>
      </c>
      <c r="F24" s="25">
        <v>29500</v>
      </c>
      <c r="G24" s="25">
        <v>0</v>
      </c>
      <c r="H24" s="25">
        <v>0</v>
      </c>
      <c r="I24" s="25">
        <v>11366</v>
      </c>
      <c r="J24" s="26">
        <f t="shared" si="5"/>
        <v>40866</v>
      </c>
      <c r="K24" s="25">
        <v>362310</v>
      </c>
      <c r="L24" s="25">
        <v>0</v>
      </c>
      <c r="M24" s="26">
        <f t="shared" si="6"/>
        <v>403176</v>
      </c>
      <c r="N24" s="25">
        <v>0</v>
      </c>
      <c r="O24" s="24">
        <f t="shared" si="7"/>
        <v>403176</v>
      </c>
      <c r="P24" s="27">
        <f t="shared" si="8"/>
        <v>0</v>
      </c>
    </row>
    <row r="25" spans="2:16" s="68" customFormat="1">
      <c r="B25" s="71"/>
      <c r="C25" s="69" t="s">
        <v>174</v>
      </c>
      <c r="D25" s="28">
        <f t="shared" ref="D25:P25" si="9">SUM(D18:D24)</f>
        <v>-23653147</v>
      </c>
      <c r="E25" s="29">
        <f t="shared" si="9"/>
        <v>4050763</v>
      </c>
      <c r="F25" s="29">
        <f t="shared" si="9"/>
        <v>3486381</v>
      </c>
      <c r="G25" s="29">
        <f t="shared" si="9"/>
        <v>6386</v>
      </c>
      <c r="H25" s="29">
        <f t="shared" si="9"/>
        <v>0</v>
      </c>
      <c r="I25" s="29">
        <f t="shared" si="9"/>
        <v>2799814</v>
      </c>
      <c r="J25" s="30">
        <f t="shared" si="9"/>
        <v>10343344</v>
      </c>
      <c r="K25" s="29">
        <f t="shared" si="9"/>
        <v>13837098</v>
      </c>
      <c r="L25" s="29">
        <f t="shared" si="9"/>
        <v>563030</v>
      </c>
      <c r="M25" s="30">
        <f t="shared" si="9"/>
        <v>24743472</v>
      </c>
      <c r="N25" s="29">
        <f t="shared" si="9"/>
        <v>-1090325</v>
      </c>
      <c r="O25" s="28">
        <f t="shared" si="9"/>
        <v>23653147</v>
      </c>
      <c r="P25" s="31">
        <f t="shared" si="9"/>
        <v>0</v>
      </c>
    </row>
    <row r="26" spans="2:16" s="64" customFormat="1">
      <c r="B26" s="72"/>
      <c r="D26" s="24"/>
      <c r="E26" s="25"/>
      <c r="F26" s="25"/>
      <c r="G26" s="25"/>
      <c r="H26" s="25"/>
      <c r="I26" s="25"/>
      <c r="J26" s="26"/>
      <c r="K26" s="25"/>
      <c r="L26" s="25"/>
      <c r="M26" s="26"/>
      <c r="N26" s="25"/>
      <c r="O26" s="24"/>
      <c r="P26" s="27"/>
    </row>
    <row r="27" spans="2:16" s="68" customFormat="1" ht="14.25" thickBot="1">
      <c r="B27" s="73"/>
      <c r="C27" s="74"/>
      <c r="D27" s="40">
        <f t="shared" ref="D27:P27" si="10">+D15+D25</f>
        <v>-32569496</v>
      </c>
      <c r="E27" s="41">
        <f t="shared" si="10"/>
        <v>66766423</v>
      </c>
      <c r="F27" s="41">
        <f t="shared" si="10"/>
        <v>22363107</v>
      </c>
      <c r="G27" s="41">
        <f t="shared" si="10"/>
        <v>1794159</v>
      </c>
      <c r="H27" s="41">
        <f t="shared" si="10"/>
        <v>1558860</v>
      </c>
      <c r="I27" s="41">
        <f t="shared" si="10"/>
        <v>31360617</v>
      </c>
      <c r="J27" s="42">
        <f t="shared" si="10"/>
        <v>123843166</v>
      </c>
      <c r="K27" s="41">
        <f t="shared" si="10"/>
        <v>20747589</v>
      </c>
      <c r="L27" s="41">
        <f t="shared" si="10"/>
        <v>1153168</v>
      </c>
      <c r="M27" s="42">
        <f t="shared" si="10"/>
        <v>145743923</v>
      </c>
      <c r="N27" s="41">
        <f t="shared" si="10"/>
        <v>-1090325</v>
      </c>
      <c r="O27" s="40">
        <f t="shared" si="10"/>
        <v>144653598</v>
      </c>
      <c r="P27" s="43">
        <f t="shared" si="10"/>
        <v>112084102</v>
      </c>
    </row>
  </sheetData>
  <sheetProtection algorithmName="SHA-512" hashValue="tpxRRkxQl0496ylT20OSPO7agUyvgZhQOdR1o37qNnFYtikx7LfPczYv/N806SqQkt9QSFzoP2BtRTwCLdfw3w==" saltValue="S3j9cAcnn7S+EXECB9USzg==" spinCount="100000" sheet="1" objects="1" scenarios="1" formatCells="0" formatColumns="0" formatRows="0" insertColumns="0" insertRows="0" insertHyperlinks="0" sort="0" autoFilter="0" pivotTables="0"/>
  <mergeCells count="1">
    <mergeCell ref="D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1EB3-DE36-4AE5-80F0-FBE5C42D7B5B}">
  <sheetPr>
    <tabColor rgb="FF7030A0"/>
  </sheetPr>
  <dimension ref="A1:P39"/>
  <sheetViews>
    <sheetView topLeftCell="C1" zoomScale="85" zoomScaleNormal="85" workbookViewId="0">
      <pane ySplit="6" topLeftCell="A24" activePane="bottomLeft" state="frozen"/>
      <selection activeCell="L41" sqref="L41"/>
      <selection pane="bottomLeft" activeCell="K27" sqref="K27"/>
    </sheetView>
  </sheetViews>
  <sheetFormatPr defaultColWidth="9.140625" defaultRowHeight="13.5"/>
  <cols>
    <col min="1" max="1" width="2.5703125" style="64" customWidth="1"/>
    <col min="2" max="2" width="18.28515625" style="64" bestFit="1" customWidth="1"/>
    <col min="3" max="3" width="74.7109375" style="64" bestFit="1" customWidth="1"/>
    <col min="4" max="4" width="15.85546875" style="64" customWidth="1"/>
    <col min="5" max="5" width="12.5703125" style="64" bestFit="1" customWidth="1"/>
    <col min="6" max="6" width="18.7109375" style="64" bestFit="1" customWidth="1"/>
    <col min="7" max="7" width="14.28515625" style="64" bestFit="1" customWidth="1"/>
    <col min="8" max="8" width="12.28515625" style="64" bestFit="1" customWidth="1"/>
    <col min="9" max="9" width="13.42578125" style="64" bestFit="1" customWidth="1"/>
    <col min="10" max="10" width="19.28515625" style="64" bestFit="1" customWidth="1"/>
    <col min="11" max="11" width="15.5703125" style="64" customWidth="1"/>
    <col min="12" max="12" width="16.28515625" style="64" bestFit="1" customWidth="1"/>
    <col min="13" max="13" width="21.5703125" style="64" bestFit="1" customWidth="1"/>
    <col min="14" max="14" width="13.85546875" style="64" bestFit="1" customWidth="1"/>
    <col min="15" max="15" width="21.5703125" style="64" bestFit="1" customWidth="1"/>
    <col min="16" max="16" width="16.7109375" style="64" customWidth="1"/>
    <col min="17" max="16384" width="9.140625" style="64"/>
  </cols>
  <sheetData>
    <row r="1" spans="1:16" s="61" customFormat="1" ht="15">
      <c r="A1" s="3" t="s">
        <v>197</v>
      </c>
    </row>
    <row r="2" spans="1:16" s="61" customFormat="1" ht="15">
      <c r="A2" s="3" t="s">
        <v>151</v>
      </c>
    </row>
    <row r="3" spans="1:16" s="61" customFormat="1" ht="15">
      <c r="A3" s="3" t="s">
        <v>152</v>
      </c>
    </row>
    <row r="4" spans="1:16" s="61" customFormat="1" ht="15.75" thickBot="1"/>
    <row r="5" spans="1:16" s="61" customFormat="1" ht="15.75" thickBot="1">
      <c r="B5" s="62"/>
      <c r="C5" s="62"/>
      <c r="D5" s="333" t="s">
        <v>154</v>
      </c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5"/>
    </row>
    <row r="6" spans="1:16" s="63" customFormat="1" ht="27.75" thickBot="1">
      <c r="B6" s="77" t="s">
        <v>155</v>
      </c>
      <c r="C6" s="18" t="s">
        <v>156</v>
      </c>
      <c r="D6" s="19" t="s">
        <v>157</v>
      </c>
      <c r="E6" s="20" t="s">
        <v>158</v>
      </c>
      <c r="F6" s="20" t="s">
        <v>159</v>
      </c>
      <c r="G6" s="20" t="s">
        <v>160</v>
      </c>
      <c r="H6" s="20" t="s">
        <v>161</v>
      </c>
      <c r="I6" s="20" t="s">
        <v>162</v>
      </c>
      <c r="J6" s="21" t="s">
        <v>163</v>
      </c>
      <c r="K6" s="20" t="s">
        <v>164</v>
      </c>
      <c r="L6" s="20" t="s">
        <v>165</v>
      </c>
      <c r="M6" s="21" t="s">
        <v>166</v>
      </c>
      <c r="N6" s="20" t="s">
        <v>167</v>
      </c>
      <c r="O6" s="19" t="s">
        <v>168</v>
      </c>
      <c r="P6" s="22" t="s">
        <v>169</v>
      </c>
    </row>
    <row r="7" spans="1:16" s="63" customFormat="1">
      <c r="B7" s="65" t="s">
        <v>171</v>
      </c>
      <c r="D7" s="78"/>
      <c r="E7" s="79"/>
      <c r="F7" s="79"/>
      <c r="G7" s="79"/>
      <c r="H7" s="79"/>
      <c r="I7" s="79"/>
      <c r="J7" s="80"/>
      <c r="K7" s="79"/>
      <c r="L7" s="79"/>
      <c r="M7" s="80"/>
      <c r="N7" s="79"/>
      <c r="O7" s="78"/>
      <c r="P7" s="81"/>
    </row>
    <row r="8" spans="1:16">
      <c r="B8" s="315" t="s">
        <v>198</v>
      </c>
      <c r="C8" s="316"/>
      <c r="D8" s="24"/>
      <c r="E8" s="25"/>
      <c r="F8" s="25"/>
      <c r="G8" s="25"/>
      <c r="H8" s="25"/>
      <c r="I8" s="25"/>
      <c r="J8" s="26"/>
      <c r="K8" s="25"/>
      <c r="L8" s="25"/>
      <c r="M8" s="26"/>
      <c r="N8" s="25"/>
      <c r="O8" s="24"/>
      <c r="P8" s="27"/>
    </row>
    <row r="9" spans="1:16">
      <c r="B9" s="317"/>
      <c r="C9" s="64" t="s">
        <v>199</v>
      </c>
      <c r="D9" s="24">
        <v>-223843156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6">
        <f>SUM(E9:I9)</f>
        <v>0</v>
      </c>
      <c r="K9" s="25">
        <v>0</v>
      </c>
      <c r="L9" s="25">
        <v>0</v>
      </c>
      <c r="M9" s="26">
        <f>SUM(J9:L9)</f>
        <v>0</v>
      </c>
      <c r="N9" s="25">
        <v>-5000000</v>
      </c>
      <c r="O9" s="24">
        <f>+M9+N9</f>
        <v>-5000000</v>
      </c>
      <c r="P9" s="27">
        <f>+D9+O9</f>
        <v>-228843156</v>
      </c>
    </row>
    <row r="10" spans="1:16">
      <c r="B10" s="318"/>
      <c r="C10" s="319" t="s">
        <v>200</v>
      </c>
      <c r="D10" s="82">
        <f t="shared" ref="D10:P10" si="0">SUM(D9:D9)</f>
        <v>-223843156</v>
      </c>
      <c r="E10" s="83">
        <f t="shared" si="0"/>
        <v>0</v>
      </c>
      <c r="F10" s="83">
        <f t="shared" si="0"/>
        <v>0</v>
      </c>
      <c r="G10" s="83">
        <f t="shared" si="0"/>
        <v>0</v>
      </c>
      <c r="H10" s="83">
        <f t="shared" si="0"/>
        <v>0</v>
      </c>
      <c r="I10" s="83">
        <f t="shared" si="0"/>
        <v>0</v>
      </c>
      <c r="J10" s="84">
        <f t="shared" si="0"/>
        <v>0</v>
      </c>
      <c r="K10" s="83">
        <f t="shared" si="0"/>
        <v>0</v>
      </c>
      <c r="L10" s="83">
        <f t="shared" si="0"/>
        <v>0</v>
      </c>
      <c r="M10" s="84">
        <f t="shared" si="0"/>
        <v>0</v>
      </c>
      <c r="N10" s="83">
        <f t="shared" si="0"/>
        <v>-5000000</v>
      </c>
      <c r="O10" s="82">
        <f t="shared" si="0"/>
        <v>-5000000</v>
      </c>
      <c r="P10" s="85">
        <f t="shared" si="0"/>
        <v>-228843156</v>
      </c>
    </row>
    <row r="11" spans="1:16">
      <c r="B11" s="317"/>
      <c r="C11" s="316"/>
      <c r="D11" s="24"/>
      <c r="E11" s="25"/>
      <c r="F11" s="25"/>
      <c r="G11" s="25"/>
      <c r="H11" s="25"/>
      <c r="I11" s="25"/>
      <c r="J11" s="26"/>
      <c r="K11" s="25"/>
      <c r="L11" s="25"/>
      <c r="M11" s="26"/>
      <c r="N11" s="25"/>
      <c r="O11" s="24"/>
      <c r="P11" s="27"/>
    </row>
    <row r="12" spans="1:16">
      <c r="B12" s="315" t="s">
        <v>201</v>
      </c>
      <c r="C12" s="316"/>
      <c r="D12" s="24"/>
      <c r="E12" s="25"/>
      <c r="F12" s="25"/>
      <c r="G12" s="25"/>
      <c r="H12" s="25"/>
      <c r="I12" s="25"/>
      <c r="J12" s="26"/>
      <c r="K12" s="25"/>
      <c r="L12" s="25"/>
      <c r="M12" s="26"/>
      <c r="N12" s="25"/>
      <c r="O12" s="24"/>
      <c r="P12" s="27"/>
    </row>
    <row r="13" spans="1:16">
      <c r="B13" s="317"/>
      <c r="C13" s="316" t="s">
        <v>202</v>
      </c>
      <c r="D13" s="24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6">
        <f>SUM(E13:I13)</f>
        <v>0</v>
      </c>
      <c r="K13" s="25">
        <v>0</v>
      </c>
      <c r="L13" s="25">
        <v>15351249</v>
      </c>
      <c r="M13" s="26">
        <f>SUM(J13:L13)</f>
        <v>15351249</v>
      </c>
      <c r="N13" s="25">
        <v>0</v>
      </c>
      <c r="O13" s="24">
        <f>+M13+N13</f>
        <v>15351249</v>
      </c>
      <c r="P13" s="27">
        <f>+D13+O13</f>
        <v>15351249</v>
      </c>
    </row>
    <row r="14" spans="1:16">
      <c r="B14" s="318"/>
      <c r="C14" s="320" t="s">
        <v>203</v>
      </c>
      <c r="D14" s="82">
        <f t="shared" ref="D14:I14" si="1">SUM(D13:D13)</f>
        <v>0</v>
      </c>
      <c r="E14" s="83">
        <f t="shared" si="1"/>
        <v>0</v>
      </c>
      <c r="F14" s="83">
        <f t="shared" si="1"/>
        <v>0</v>
      </c>
      <c r="G14" s="83">
        <f t="shared" si="1"/>
        <v>0</v>
      </c>
      <c r="H14" s="83">
        <f t="shared" si="1"/>
        <v>0</v>
      </c>
      <c r="I14" s="83">
        <f t="shared" si="1"/>
        <v>0</v>
      </c>
      <c r="J14" s="84">
        <f>SUM(J13:J13)</f>
        <v>0</v>
      </c>
      <c r="K14" s="83">
        <f t="shared" ref="K14:L14" si="2">SUM(K13:K13)</f>
        <v>0</v>
      </c>
      <c r="L14" s="83">
        <f t="shared" si="2"/>
        <v>15351249</v>
      </c>
      <c r="M14" s="84">
        <f>SUM(M13:M13)</f>
        <v>15351249</v>
      </c>
      <c r="N14" s="83">
        <f>SUM(N13:N13)</f>
        <v>0</v>
      </c>
      <c r="O14" s="82">
        <f>SUM(O13:O13)</f>
        <v>15351249</v>
      </c>
      <c r="P14" s="85">
        <f>SUM(P13:P13)</f>
        <v>15351249</v>
      </c>
    </row>
    <row r="15" spans="1:16">
      <c r="B15" s="317"/>
      <c r="C15" s="316"/>
      <c r="D15" s="24"/>
      <c r="E15" s="25"/>
      <c r="F15" s="25"/>
      <c r="G15" s="25"/>
      <c r="H15" s="25"/>
      <c r="I15" s="25"/>
      <c r="J15" s="26"/>
      <c r="K15" s="25"/>
      <c r="L15" s="25"/>
      <c r="M15" s="26"/>
      <c r="N15" s="25"/>
      <c r="O15" s="24"/>
      <c r="P15" s="27"/>
    </row>
    <row r="16" spans="1:16">
      <c r="B16" s="315" t="s">
        <v>204</v>
      </c>
      <c r="C16" s="316"/>
      <c r="D16" s="24"/>
      <c r="E16" s="25"/>
      <c r="F16" s="25"/>
      <c r="G16" s="25"/>
      <c r="H16" s="25"/>
      <c r="I16" s="25"/>
      <c r="J16" s="26"/>
      <c r="K16" s="25"/>
      <c r="L16" s="25"/>
      <c r="M16" s="26"/>
      <c r="N16" s="25"/>
      <c r="O16" s="24"/>
      <c r="P16" s="27"/>
    </row>
    <row r="17" spans="2:16">
      <c r="B17" s="317"/>
      <c r="C17" s="316" t="s">
        <v>205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6">
        <f t="shared" ref="J17:J22" si="3">SUM(E17:I17)</f>
        <v>0</v>
      </c>
      <c r="K17" s="25">
        <v>330559</v>
      </c>
      <c r="L17" s="25">
        <v>0</v>
      </c>
      <c r="M17" s="26">
        <f t="shared" ref="M17:M22" si="4">SUM(J17:L17)</f>
        <v>330559</v>
      </c>
      <c r="N17" s="25">
        <v>0</v>
      </c>
      <c r="O17" s="24">
        <f t="shared" ref="O17:O22" si="5">+M17+N17</f>
        <v>330559</v>
      </c>
      <c r="P17" s="27">
        <f t="shared" ref="P17:P22" si="6">+D17+O17</f>
        <v>330559</v>
      </c>
    </row>
    <row r="18" spans="2:16">
      <c r="B18" s="317"/>
      <c r="C18" s="316" t="s">
        <v>206</v>
      </c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6">
        <f t="shared" si="3"/>
        <v>0</v>
      </c>
      <c r="K18" s="25">
        <v>0</v>
      </c>
      <c r="L18" s="25">
        <v>0</v>
      </c>
      <c r="M18" s="26">
        <f t="shared" si="4"/>
        <v>0</v>
      </c>
      <c r="N18" s="25">
        <v>6599823</v>
      </c>
      <c r="O18" s="24">
        <f t="shared" si="5"/>
        <v>6599823</v>
      </c>
      <c r="P18" s="27">
        <f t="shared" si="6"/>
        <v>6599823</v>
      </c>
    </row>
    <row r="19" spans="2:16">
      <c r="B19" s="317"/>
      <c r="C19" s="316" t="s">
        <v>207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6">
        <f t="shared" si="3"/>
        <v>0</v>
      </c>
      <c r="K19" s="25">
        <v>4418018</v>
      </c>
      <c r="L19" s="25">
        <v>0</v>
      </c>
      <c r="M19" s="26">
        <f t="shared" si="4"/>
        <v>4418018</v>
      </c>
      <c r="N19" s="25">
        <v>0</v>
      </c>
      <c r="O19" s="24">
        <f t="shared" si="5"/>
        <v>4418018</v>
      </c>
      <c r="P19" s="27">
        <f t="shared" si="6"/>
        <v>4418018</v>
      </c>
    </row>
    <row r="20" spans="2:16">
      <c r="B20" s="317"/>
      <c r="C20" s="316" t="s">
        <v>208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6">
        <f t="shared" si="3"/>
        <v>0</v>
      </c>
      <c r="K20" s="25">
        <v>7878061</v>
      </c>
      <c r="L20" s="25">
        <v>0</v>
      </c>
      <c r="M20" s="26">
        <f t="shared" si="4"/>
        <v>7878061</v>
      </c>
      <c r="N20" s="25">
        <v>-223620</v>
      </c>
      <c r="O20" s="24">
        <f t="shared" si="5"/>
        <v>7654441</v>
      </c>
      <c r="P20" s="27">
        <f t="shared" si="6"/>
        <v>7654441</v>
      </c>
    </row>
    <row r="21" spans="2:16">
      <c r="B21" s="317"/>
      <c r="C21" s="316" t="s">
        <v>209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6">
        <f t="shared" si="3"/>
        <v>0</v>
      </c>
      <c r="K21" s="25">
        <v>1101218</v>
      </c>
      <c r="L21" s="25">
        <v>0</v>
      </c>
      <c r="M21" s="26">
        <f t="shared" si="4"/>
        <v>1101218</v>
      </c>
      <c r="N21" s="25">
        <v>0</v>
      </c>
      <c r="O21" s="24">
        <f t="shared" si="5"/>
        <v>1101218</v>
      </c>
      <c r="P21" s="27">
        <f t="shared" si="6"/>
        <v>1101218</v>
      </c>
    </row>
    <row r="22" spans="2:16">
      <c r="B22" s="317"/>
      <c r="C22" s="316" t="s">
        <v>210</v>
      </c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6">
        <f t="shared" si="3"/>
        <v>0</v>
      </c>
      <c r="K22" s="25">
        <v>1549717</v>
      </c>
      <c r="L22" s="25">
        <v>0</v>
      </c>
      <c r="M22" s="26">
        <f t="shared" si="4"/>
        <v>1549717</v>
      </c>
      <c r="N22" s="25">
        <v>0</v>
      </c>
      <c r="O22" s="24">
        <f t="shared" si="5"/>
        <v>1549717</v>
      </c>
      <c r="P22" s="27">
        <f t="shared" si="6"/>
        <v>1549717</v>
      </c>
    </row>
    <row r="23" spans="2:16">
      <c r="B23" s="318"/>
      <c r="C23" s="320" t="s">
        <v>211</v>
      </c>
      <c r="D23" s="82">
        <f t="shared" ref="D23:I23" si="7">SUM(D17:D22)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4">
        <f>SUM(J17:J22)</f>
        <v>0</v>
      </c>
      <c r="K23" s="83">
        <f t="shared" ref="K23:L23" si="8">SUM(K17:K22)</f>
        <v>15277573</v>
      </c>
      <c r="L23" s="83">
        <f t="shared" si="8"/>
        <v>0</v>
      </c>
      <c r="M23" s="84">
        <f>SUM(M17:M22)</f>
        <v>15277573</v>
      </c>
      <c r="N23" s="83">
        <f>SUM(N17:N22)</f>
        <v>6376203</v>
      </c>
      <c r="O23" s="82">
        <f>SUM(O17:O22)</f>
        <v>21653776</v>
      </c>
      <c r="P23" s="85">
        <f>SUM(P17:P22)</f>
        <v>21653776</v>
      </c>
    </row>
    <row r="24" spans="2:16">
      <c r="B24" s="317"/>
      <c r="C24" s="316"/>
      <c r="D24" s="24"/>
      <c r="E24" s="25"/>
      <c r="F24" s="25"/>
      <c r="G24" s="25"/>
      <c r="H24" s="25"/>
      <c r="I24" s="25"/>
      <c r="J24" s="26"/>
      <c r="K24" s="25"/>
      <c r="L24" s="25"/>
      <c r="M24" s="26"/>
      <c r="N24" s="25"/>
      <c r="O24" s="24"/>
      <c r="P24" s="27"/>
    </row>
    <row r="25" spans="2:16">
      <c r="B25" s="315" t="s">
        <v>212</v>
      </c>
      <c r="C25" s="316"/>
      <c r="D25" s="24"/>
      <c r="E25" s="25"/>
      <c r="F25" s="25"/>
      <c r="G25" s="25"/>
      <c r="H25" s="25"/>
      <c r="I25" s="25"/>
      <c r="J25" s="26"/>
      <c r="K25" s="25"/>
      <c r="L25" s="25"/>
      <c r="M25" s="26"/>
      <c r="N25" s="25"/>
      <c r="O25" s="24"/>
      <c r="P25" s="27"/>
    </row>
    <row r="26" spans="2:16">
      <c r="B26" s="317"/>
      <c r="C26" s="316" t="s">
        <v>213</v>
      </c>
      <c r="D26" s="24">
        <v>0</v>
      </c>
      <c r="E26" s="25">
        <v>178057</v>
      </c>
      <c r="F26" s="25">
        <v>115621</v>
      </c>
      <c r="G26" s="25">
        <v>191992</v>
      </c>
      <c r="H26" s="25">
        <v>0</v>
      </c>
      <c r="I26" s="25">
        <v>179522</v>
      </c>
      <c r="J26" s="26">
        <f>SUM(E26:I26)</f>
        <v>665192</v>
      </c>
      <c r="K26" s="25">
        <v>12530737</v>
      </c>
      <c r="L26" s="25">
        <v>150000</v>
      </c>
      <c r="M26" s="26">
        <f>SUM(J26:L26)</f>
        <v>13345929</v>
      </c>
      <c r="N26" s="25">
        <v>50000</v>
      </c>
      <c r="O26" s="24">
        <f>+M26+N26</f>
        <v>13395929</v>
      </c>
      <c r="P26" s="27">
        <f>+D26+O26</f>
        <v>13395929</v>
      </c>
    </row>
    <row r="27" spans="2:16">
      <c r="B27" s="317"/>
      <c r="C27" s="316" t="s">
        <v>214</v>
      </c>
      <c r="D27" s="24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6">
        <f>SUM(E27:I27)</f>
        <v>0</v>
      </c>
      <c r="K27" s="25">
        <f>943199-1</f>
        <v>943198</v>
      </c>
      <c r="L27" s="25">
        <v>0</v>
      </c>
      <c r="M27" s="26">
        <f>SUM(J27:L27)</f>
        <v>943198</v>
      </c>
      <c r="N27" s="25">
        <v>4138523</v>
      </c>
      <c r="O27" s="24">
        <f>+M27+N27</f>
        <v>5081721</v>
      </c>
      <c r="P27" s="27">
        <f>+D27+O27</f>
        <v>5081721</v>
      </c>
    </row>
    <row r="28" spans="2:16">
      <c r="B28" s="317"/>
      <c r="C28" s="316" t="s">
        <v>215</v>
      </c>
      <c r="D28" s="24">
        <v>0</v>
      </c>
      <c r="E28" s="25">
        <v>0</v>
      </c>
      <c r="F28" s="25">
        <v>0</v>
      </c>
      <c r="G28" s="25">
        <v>0</v>
      </c>
      <c r="H28" s="25">
        <v>0</v>
      </c>
      <c r="I28" s="25">
        <v>1118258</v>
      </c>
      <c r="J28" s="26">
        <f>SUM(E28:I28)</f>
        <v>1118258</v>
      </c>
      <c r="K28" s="25">
        <v>0</v>
      </c>
      <c r="L28" s="25">
        <v>0</v>
      </c>
      <c r="M28" s="26">
        <f>SUM(J28:L28)</f>
        <v>1118258</v>
      </c>
      <c r="N28" s="25">
        <v>0</v>
      </c>
      <c r="O28" s="24">
        <f>+M28+N28</f>
        <v>1118258</v>
      </c>
      <c r="P28" s="27">
        <f>+D28+O28</f>
        <v>1118258</v>
      </c>
    </row>
    <row r="29" spans="2:16">
      <c r="B29" s="317"/>
      <c r="C29" s="316" t="s">
        <v>216</v>
      </c>
      <c r="D29" s="24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6">
        <f>SUM(E29:I29)</f>
        <v>0</v>
      </c>
      <c r="K29" s="25">
        <v>-3067720</v>
      </c>
      <c r="L29" s="25">
        <v>0</v>
      </c>
      <c r="M29" s="26">
        <f>SUM(J29:L29)</f>
        <v>-3067720</v>
      </c>
      <c r="N29" s="25">
        <v>137500</v>
      </c>
      <c r="O29" s="24">
        <f>+M29+N29</f>
        <v>-2930220</v>
      </c>
      <c r="P29" s="27">
        <f>+D29+O29</f>
        <v>-2930220</v>
      </c>
    </row>
    <row r="30" spans="2:16">
      <c r="B30" s="318"/>
      <c r="C30" s="320" t="s">
        <v>217</v>
      </c>
      <c r="D30" s="82">
        <f t="shared" ref="D30:I30" si="9">SUM(D26:D29)</f>
        <v>0</v>
      </c>
      <c r="E30" s="83">
        <f t="shared" si="9"/>
        <v>178057</v>
      </c>
      <c r="F30" s="83">
        <f t="shared" si="9"/>
        <v>115621</v>
      </c>
      <c r="G30" s="83">
        <f t="shared" si="9"/>
        <v>191992</v>
      </c>
      <c r="H30" s="83">
        <f t="shared" si="9"/>
        <v>0</v>
      </c>
      <c r="I30" s="83">
        <f t="shared" si="9"/>
        <v>1297780</v>
      </c>
      <c r="J30" s="84">
        <f>SUM(J26:J29)</f>
        <v>1783450</v>
      </c>
      <c r="K30" s="83">
        <f t="shared" ref="K30:L30" si="10">SUM(K26:K29)</f>
        <v>10406215</v>
      </c>
      <c r="L30" s="83">
        <f t="shared" si="10"/>
        <v>150000</v>
      </c>
      <c r="M30" s="84">
        <f>SUM(M26:M29)</f>
        <v>12339665</v>
      </c>
      <c r="N30" s="83">
        <f>SUM(N26:N29)</f>
        <v>4326023</v>
      </c>
      <c r="O30" s="82">
        <f>SUM(O26:O29)</f>
        <v>16665688</v>
      </c>
      <c r="P30" s="85">
        <f>SUM(P26:P29)</f>
        <v>16665688</v>
      </c>
    </row>
    <row r="31" spans="2:16">
      <c r="B31" s="317"/>
      <c r="C31" s="316"/>
      <c r="D31" s="24"/>
      <c r="E31" s="25"/>
      <c r="F31" s="25"/>
      <c r="G31" s="25"/>
      <c r="H31" s="25"/>
      <c r="I31" s="25"/>
      <c r="J31" s="26"/>
      <c r="K31" s="25"/>
      <c r="L31" s="25"/>
      <c r="M31" s="26"/>
      <c r="N31" s="25"/>
      <c r="O31" s="24"/>
      <c r="P31" s="27"/>
    </row>
    <row r="32" spans="2:16" s="68" customFormat="1">
      <c r="B32" s="321" t="s">
        <v>218</v>
      </c>
      <c r="C32" s="322"/>
      <c r="D32" s="28">
        <f>+D10+D14+D23+D30</f>
        <v>-223843156</v>
      </c>
      <c r="E32" s="29">
        <f t="shared" ref="E32:I32" si="11">+E10+E14+E23+E30</f>
        <v>178057</v>
      </c>
      <c r="F32" s="29">
        <f t="shared" si="11"/>
        <v>115621</v>
      </c>
      <c r="G32" s="29">
        <f t="shared" si="11"/>
        <v>191992</v>
      </c>
      <c r="H32" s="29">
        <f t="shared" si="11"/>
        <v>0</v>
      </c>
      <c r="I32" s="29">
        <f t="shared" si="11"/>
        <v>1297780</v>
      </c>
      <c r="J32" s="30">
        <f>+J10+J14+J23+J30</f>
        <v>1783450</v>
      </c>
      <c r="K32" s="29">
        <f t="shared" ref="K32:L32" si="12">+K10+K14+K23+K30</f>
        <v>25683788</v>
      </c>
      <c r="L32" s="29">
        <f t="shared" si="12"/>
        <v>15501249</v>
      </c>
      <c r="M32" s="30">
        <f>+M10+M14+M23+M30</f>
        <v>42968487</v>
      </c>
      <c r="N32" s="29">
        <f>+N10+N14+N23+N30</f>
        <v>5702226</v>
      </c>
      <c r="O32" s="28">
        <f>+O10+O14+O23+O30</f>
        <v>48670713</v>
      </c>
      <c r="P32" s="31">
        <f>+P10+P14+P23+P30</f>
        <v>-175172443</v>
      </c>
    </row>
    <row r="33" spans="2:16">
      <c r="B33" s="67"/>
      <c r="D33" s="24"/>
      <c r="E33" s="25"/>
      <c r="F33" s="25"/>
      <c r="G33" s="25"/>
      <c r="H33" s="25"/>
      <c r="I33" s="25"/>
      <c r="J33" s="26"/>
      <c r="K33" s="25"/>
      <c r="L33" s="25"/>
      <c r="M33" s="26"/>
      <c r="N33" s="25"/>
      <c r="O33" s="24"/>
      <c r="P33" s="27"/>
    </row>
    <row r="34" spans="2:16">
      <c r="B34" s="65" t="s">
        <v>173</v>
      </c>
      <c r="D34" s="24"/>
      <c r="E34" s="25"/>
      <c r="F34" s="25"/>
      <c r="G34" s="25"/>
      <c r="H34" s="25"/>
      <c r="I34" s="25"/>
      <c r="J34" s="26">
        <f>SUM(E34:I34)</f>
        <v>0</v>
      </c>
      <c r="K34" s="25"/>
      <c r="L34" s="25"/>
      <c r="M34" s="26">
        <f>SUM(J34:L34)</f>
        <v>0</v>
      </c>
      <c r="N34" s="25"/>
      <c r="O34" s="24">
        <f>+M34+N34</f>
        <v>0</v>
      </c>
      <c r="P34" s="27">
        <f>+D34+O34</f>
        <v>0</v>
      </c>
    </row>
    <row r="35" spans="2:16">
      <c r="B35" s="323" t="s">
        <v>204</v>
      </c>
      <c r="D35" s="24"/>
      <c r="E35" s="25"/>
      <c r="F35" s="25"/>
      <c r="G35" s="25"/>
      <c r="H35" s="25"/>
      <c r="I35" s="25"/>
      <c r="J35" s="26">
        <f>SUM(E35:I35)</f>
        <v>0</v>
      </c>
      <c r="K35" s="25"/>
      <c r="L35" s="25"/>
      <c r="M35" s="26">
        <f>SUM(J35:L35)</f>
        <v>0</v>
      </c>
      <c r="N35" s="25"/>
      <c r="O35" s="24">
        <f>+M35+N35</f>
        <v>0</v>
      </c>
      <c r="P35" s="27">
        <f>+D35+O35</f>
        <v>0</v>
      </c>
    </row>
    <row r="36" spans="2:16">
      <c r="B36" s="67"/>
      <c r="D36" s="24"/>
      <c r="E36" s="25"/>
      <c r="F36" s="25"/>
      <c r="G36" s="25"/>
      <c r="H36" s="25"/>
      <c r="I36" s="25"/>
      <c r="J36" s="26">
        <f>SUM(E36:I36)</f>
        <v>0</v>
      </c>
      <c r="K36" s="25"/>
      <c r="L36" s="25"/>
      <c r="M36" s="26">
        <f>SUM(J36:L36)</f>
        <v>0</v>
      </c>
      <c r="N36" s="25"/>
      <c r="O36" s="24">
        <f>+M36+N36</f>
        <v>0</v>
      </c>
      <c r="P36" s="27">
        <f>+D36+O36</f>
        <v>0</v>
      </c>
    </row>
    <row r="37" spans="2:16" s="68" customFormat="1">
      <c r="B37" s="321" t="s">
        <v>219</v>
      </c>
      <c r="C37" s="322"/>
      <c r="D37" s="28">
        <f t="shared" ref="D37:P37" si="13">SUM(D34:D36)</f>
        <v>0</v>
      </c>
      <c r="E37" s="29">
        <f t="shared" si="13"/>
        <v>0</v>
      </c>
      <c r="F37" s="29">
        <f t="shared" si="13"/>
        <v>0</v>
      </c>
      <c r="G37" s="29">
        <f t="shared" si="13"/>
        <v>0</v>
      </c>
      <c r="H37" s="29">
        <f t="shared" si="13"/>
        <v>0</v>
      </c>
      <c r="I37" s="29">
        <f t="shared" si="13"/>
        <v>0</v>
      </c>
      <c r="J37" s="30">
        <f t="shared" si="13"/>
        <v>0</v>
      </c>
      <c r="K37" s="29">
        <f t="shared" si="13"/>
        <v>0</v>
      </c>
      <c r="L37" s="29">
        <f t="shared" si="13"/>
        <v>0</v>
      </c>
      <c r="M37" s="30">
        <f t="shared" si="13"/>
        <v>0</v>
      </c>
      <c r="N37" s="29">
        <f t="shared" si="13"/>
        <v>0</v>
      </c>
      <c r="O37" s="28">
        <f t="shared" si="13"/>
        <v>0</v>
      </c>
      <c r="P37" s="31">
        <f t="shared" si="13"/>
        <v>0</v>
      </c>
    </row>
    <row r="38" spans="2:16">
      <c r="B38" s="67"/>
      <c r="D38" s="24"/>
      <c r="E38" s="25"/>
      <c r="F38" s="25"/>
      <c r="G38" s="25"/>
      <c r="H38" s="25"/>
      <c r="I38" s="25"/>
      <c r="J38" s="26"/>
      <c r="K38" s="25"/>
      <c r="L38" s="25"/>
      <c r="M38" s="26"/>
      <c r="N38" s="25"/>
      <c r="O38" s="24"/>
      <c r="P38" s="27"/>
    </row>
    <row r="39" spans="2:16" s="68" customFormat="1" ht="14.25" thickBot="1">
      <c r="B39" s="73" t="s">
        <v>220</v>
      </c>
      <c r="C39" s="74"/>
      <c r="D39" s="40">
        <f t="shared" ref="D39:P39" si="14">+D32+D37</f>
        <v>-223843156</v>
      </c>
      <c r="E39" s="41">
        <f t="shared" si="14"/>
        <v>178057</v>
      </c>
      <c r="F39" s="41">
        <f t="shared" si="14"/>
        <v>115621</v>
      </c>
      <c r="G39" s="41">
        <f t="shared" si="14"/>
        <v>191992</v>
      </c>
      <c r="H39" s="41">
        <f t="shared" si="14"/>
        <v>0</v>
      </c>
      <c r="I39" s="41">
        <f t="shared" si="14"/>
        <v>1297780</v>
      </c>
      <c r="J39" s="42">
        <f t="shared" si="14"/>
        <v>1783450</v>
      </c>
      <c r="K39" s="41">
        <f t="shared" si="14"/>
        <v>25683788</v>
      </c>
      <c r="L39" s="41">
        <f t="shared" si="14"/>
        <v>15501249</v>
      </c>
      <c r="M39" s="42">
        <f t="shared" si="14"/>
        <v>42968487</v>
      </c>
      <c r="N39" s="41">
        <f t="shared" si="14"/>
        <v>5702226</v>
      </c>
      <c r="O39" s="40">
        <f t="shared" si="14"/>
        <v>48670713</v>
      </c>
      <c r="P39" s="43">
        <f t="shared" si="14"/>
        <v>-175172443</v>
      </c>
    </row>
  </sheetData>
  <sheetProtection algorithmName="SHA-512" hashValue="od2d61kvUFV8FvjoDAtvxZ46/XXZOORPNqGmgL8MFyZp8zFn/IWvUEgMrXUjVW5QmAGl+8y6lWakg1lFqUkdCg==" saltValue="iNjGTlTBnBH2qtJp+ZtlVw==" spinCount="100000" sheet="1" objects="1" scenarios="1" formatCells="0" formatColumns="0" formatRows="0" insertColumns="0" insertRows="0" insertHyperlinks="0" sort="0" autoFilter="0" pivotTables="0"/>
  <mergeCells count="1">
    <mergeCell ref="D5:P5"/>
  </mergeCells>
  <conditionalFormatting sqref="DF1:DF1048576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EEDF-496A-4721-883E-3055F4B4757D}">
  <sheetPr>
    <tabColor rgb="FF7030A0"/>
    <pageSetUpPr fitToPage="1"/>
  </sheetPr>
  <dimension ref="B1:W68"/>
  <sheetViews>
    <sheetView zoomScale="81" zoomScaleNormal="80" workbookViewId="0">
      <pane xSplit="5" ySplit="6" topLeftCell="F7" activePane="bottomRight" state="frozen"/>
      <selection activeCell="L41" sqref="L41"/>
      <selection pane="topRight" activeCell="L41" sqref="L41"/>
      <selection pane="bottomLeft" activeCell="L41" sqref="L41"/>
      <selection pane="bottomRight" activeCell="N20" sqref="N20"/>
    </sheetView>
  </sheetViews>
  <sheetFormatPr defaultColWidth="9.140625" defaultRowHeight="15"/>
  <cols>
    <col min="1" max="1" width="9.140625" style="88"/>
    <col min="2" max="2" width="53.28515625" style="88" bestFit="1" customWidth="1"/>
    <col min="3" max="3" width="19.42578125" style="88" customWidth="1"/>
    <col min="4" max="4" width="17.42578125" style="88" customWidth="1"/>
    <col min="5" max="5" width="19.42578125" style="88" customWidth="1"/>
    <col min="6" max="6" width="17.140625" style="88" customWidth="1"/>
    <col min="7" max="7" width="12.7109375" style="123" bestFit="1" customWidth="1"/>
    <col min="8" max="9" width="15.42578125" style="88" bestFit="1" customWidth="1"/>
    <col min="10" max="10" width="17.140625" style="88" bestFit="1" customWidth="1"/>
    <col min="11" max="11" width="10.5703125" style="88" bestFit="1" customWidth="1"/>
    <col min="12" max="12" width="16.140625" style="88" bestFit="1" customWidth="1"/>
    <col min="13" max="13" width="15.42578125" style="88" bestFit="1" customWidth="1"/>
    <col min="14" max="14" width="18.5703125" style="88" bestFit="1" customWidth="1"/>
    <col min="15" max="15" width="10.5703125" style="88" bestFit="1" customWidth="1"/>
    <col min="16" max="17" width="15.42578125" style="88" bestFit="1" customWidth="1"/>
    <col min="18" max="18" width="18.5703125" style="88" bestFit="1" customWidth="1"/>
    <col min="19" max="19" width="10.5703125" style="88" bestFit="1" customWidth="1"/>
    <col min="20" max="21" width="15.42578125" style="88" bestFit="1" customWidth="1"/>
    <col min="22" max="22" width="12.7109375" style="88" bestFit="1" customWidth="1"/>
    <col min="23" max="23" width="10.5703125" style="88" bestFit="1" customWidth="1"/>
    <col min="24" max="16384" width="9.140625" style="88"/>
  </cols>
  <sheetData>
    <row r="1" spans="2:23" ht="15.75">
      <c r="B1" s="86" t="s">
        <v>221</v>
      </c>
      <c r="C1" s="86"/>
      <c r="D1" s="86"/>
      <c r="E1" s="86"/>
      <c r="F1" s="86"/>
      <c r="G1" s="87"/>
    </row>
    <row r="2" spans="2:23" ht="15.75">
      <c r="B2" s="86" t="s">
        <v>222</v>
      </c>
      <c r="C2" s="86"/>
      <c r="D2" s="86"/>
      <c r="E2" s="86"/>
      <c r="F2" s="86"/>
      <c r="G2" s="87"/>
    </row>
    <row r="3" spans="2:23">
      <c r="B3" s="89" t="s">
        <v>223</v>
      </c>
      <c r="C3" s="89"/>
      <c r="D3" s="89"/>
      <c r="E3" s="89"/>
      <c r="F3" s="89"/>
      <c r="G3" s="90"/>
    </row>
    <row r="4" spans="2:23" ht="15.75" thickBot="1">
      <c r="B4" s="91"/>
      <c r="C4" s="91"/>
      <c r="D4" s="92"/>
      <c r="E4" s="92"/>
      <c r="F4" s="92"/>
      <c r="G4" s="93"/>
    </row>
    <row r="5" spans="2:23" ht="30.75" customHeight="1" thickBot="1">
      <c r="B5" s="341" t="s">
        <v>224</v>
      </c>
      <c r="C5" s="343" t="s">
        <v>225</v>
      </c>
      <c r="D5" s="345" t="s">
        <v>226</v>
      </c>
      <c r="E5" s="343" t="s">
        <v>227</v>
      </c>
      <c r="F5" s="347" t="s">
        <v>228</v>
      </c>
      <c r="G5" s="348"/>
      <c r="H5" s="336" t="s">
        <v>229</v>
      </c>
      <c r="I5" s="337"/>
      <c r="J5" s="337"/>
      <c r="K5" s="338"/>
      <c r="L5" s="336" t="s">
        <v>230</v>
      </c>
      <c r="M5" s="337"/>
      <c r="N5" s="337"/>
      <c r="O5" s="338"/>
      <c r="P5" s="336" t="s">
        <v>231</v>
      </c>
      <c r="Q5" s="337"/>
      <c r="R5" s="337"/>
      <c r="S5" s="338"/>
      <c r="T5" s="336" t="s">
        <v>232</v>
      </c>
      <c r="U5" s="337"/>
      <c r="V5" s="337"/>
      <c r="W5" s="338"/>
    </row>
    <row r="6" spans="2:23" s="105" customFormat="1" ht="30.75" thickBot="1">
      <c r="B6" s="342"/>
      <c r="C6" s="344"/>
      <c r="D6" s="346"/>
      <c r="E6" s="344"/>
      <c r="F6" s="96" t="s">
        <v>233</v>
      </c>
      <c r="G6" s="97" t="s">
        <v>234</v>
      </c>
      <c r="H6" s="95" t="s">
        <v>235</v>
      </c>
      <c r="I6" s="98" t="s">
        <v>236</v>
      </c>
      <c r="J6" s="99" t="s">
        <v>233</v>
      </c>
      <c r="K6" s="100" t="s">
        <v>237</v>
      </c>
      <c r="L6" s="101" t="s">
        <v>235</v>
      </c>
      <c r="M6" s="98" t="s">
        <v>236</v>
      </c>
      <c r="N6" s="99" t="s">
        <v>233</v>
      </c>
      <c r="O6" s="100" t="s">
        <v>237</v>
      </c>
      <c r="P6" s="102" t="s">
        <v>235</v>
      </c>
      <c r="Q6" s="98" t="s">
        <v>236</v>
      </c>
      <c r="R6" s="94" t="s">
        <v>233</v>
      </c>
      <c r="S6" s="103" t="s">
        <v>237</v>
      </c>
      <c r="T6" s="102" t="s">
        <v>235</v>
      </c>
      <c r="U6" s="98" t="s">
        <v>236</v>
      </c>
      <c r="V6" s="104" t="s">
        <v>233</v>
      </c>
      <c r="W6" s="103" t="s">
        <v>237</v>
      </c>
    </row>
    <row r="7" spans="2:23" ht="15.75">
      <c r="B7" s="106" t="s">
        <v>238</v>
      </c>
      <c r="C7" s="107"/>
      <c r="D7" s="107"/>
      <c r="E7" s="107"/>
      <c r="F7" s="107"/>
      <c r="G7" s="108"/>
      <c r="I7" s="109"/>
      <c r="J7" s="109"/>
      <c r="L7" s="109"/>
      <c r="M7" s="109"/>
      <c r="N7" s="109"/>
      <c r="P7" s="109"/>
      <c r="Q7" s="109"/>
      <c r="S7" s="109"/>
      <c r="T7" s="109"/>
      <c r="U7" s="109"/>
      <c r="W7" s="109"/>
    </row>
    <row r="8" spans="2:23">
      <c r="B8" s="109" t="s">
        <v>239</v>
      </c>
      <c r="C8" s="110"/>
      <c r="D8" s="110"/>
      <c r="E8" s="110"/>
      <c r="F8" s="110"/>
      <c r="G8" s="111"/>
      <c r="I8" s="109"/>
      <c r="J8" s="109"/>
      <c r="L8" s="109"/>
      <c r="M8" s="109"/>
      <c r="N8" s="109"/>
      <c r="P8" s="109"/>
      <c r="Q8" s="109"/>
      <c r="S8" s="109"/>
      <c r="T8" s="109"/>
      <c r="U8" s="109"/>
      <c r="W8" s="109"/>
    </row>
    <row r="9" spans="2:23">
      <c r="B9" s="112" t="s">
        <v>240</v>
      </c>
      <c r="C9" s="113">
        <v>21878704</v>
      </c>
      <c r="D9" s="113">
        <v>21878704</v>
      </c>
      <c r="E9" s="113">
        <v>22268565</v>
      </c>
      <c r="F9" s="113">
        <f>E9-D9</f>
        <v>389861</v>
      </c>
      <c r="G9" s="114">
        <f>IFERROR(E9/D9-1,0)</f>
        <v>1.7819199894107074E-2</v>
      </c>
      <c r="H9" s="115">
        <f>E9</f>
        <v>22268565</v>
      </c>
      <c r="I9" s="116">
        <v>23047965</v>
      </c>
      <c r="J9" s="116">
        <f>I9-H9</f>
        <v>779400</v>
      </c>
      <c r="K9" s="117">
        <f>IFERROR(J9/H9,0)</f>
        <v>3.5000010103929016E-2</v>
      </c>
      <c r="L9" s="116">
        <f>I9</f>
        <v>23047965</v>
      </c>
      <c r="M9" s="116">
        <v>23808548</v>
      </c>
      <c r="N9" s="116">
        <f>M9-L9</f>
        <v>760583</v>
      </c>
      <c r="O9" s="117">
        <f>IFERROR(N9/L9,0)</f>
        <v>3.3000006725105668E-2</v>
      </c>
      <c r="P9" s="116">
        <f>M9</f>
        <v>23808548</v>
      </c>
      <c r="Q9" s="116">
        <v>24522804</v>
      </c>
      <c r="R9" s="115">
        <f>Q9-P9</f>
        <v>714256</v>
      </c>
      <c r="S9" s="118">
        <f>IFERROR(R9/P9,0)</f>
        <v>2.9999981519242585E-2</v>
      </c>
      <c r="T9" s="116">
        <f>Q9</f>
        <v>24522804</v>
      </c>
      <c r="U9" s="116">
        <v>25258488</v>
      </c>
      <c r="V9" s="115">
        <f>U9-T9</f>
        <v>735684</v>
      </c>
      <c r="W9" s="118">
        <f>IFERROR(V9/T9,0)</f>
        <v>2.9999995106595477E-2</v>
      </c>
    </row>
    <row r="10" spans="2:23">
      <c r="B10" s="119" t="s">
        <v>241</v>
      </c>
      <c r="C10" s="120"/>
      <c r="D10" s="120"/>
      <c r="E10" s="120"/>
      <c r="F10" s="121"/>
      <c r="G10" s="122"/>
      <c r="I10" s="109"/>
      <c r="J10" s="109"/>
      <c r="K10" s="123"/>
      <c r="L10" s="109"/>
      <c r="M10" s="109"/>
      <c r="N10" s="109"/>
      <c r="O10" s="123"/>
      <c r="P10" s="109"/>
      <c r="Q10" s="109"/>
      <c r="S10" s="124"/>
      <c r="T10" s="109"/>
      <c r="U10" s="109"/>
      <c r="W10" s="124"/>
    </row>
    <row r="11" spans="2:23">
      <c r="B11" s="112" t="s">
        <v>242</v>
      </c>
      <c r="C11" s="113">
        <v>83471312</v>
      </c>
      <c r="D11" s="113">
        <v>86551043</v>
      </c>
      <c r="E11" s="113">
        <v>88321221</v>
      </c>
      <c r="F11" s="113">
        <f>E11-D11</f>
        <v>1770178</v>
      </c>
      <c r="G11" s="114">
        <f>IFERROR(E11/D11-1,0)</f>
        <v>2.0452416731708167E-2</v>
      </c>
      <c r="H11" s="115">
        <f>E11</f>
        <v>88321221</v>
      </c>
      <c r="I11" s="116">
        <v>90932403</v>
      </c>
      <c r="J11" s="116">
        <f>I11-H11</f>
        <v>2611182</v>
      </c>
      <c r="K11" s="117">
        <f>IFERROR(J11/H11,0)</f>
        <v>2.9564604864328131E-2</v>
      </c>
      <c r="L11" s="116">
        <f>I11</f>
        <v>90932403</v>
      </c>
      <c r="M11" s="116">
        <v>93910107</v>
      </c>
      <c r="N11" s="116">
        <f>M11-L11</f>
        <v>2977704</v>
      </c>
      <c r="O11" s="117">
        <f>IFERROR(N11/L11,0)</f>
        <v>3.2746346756062306E-2</v>
      </c>
      <c r="P11" s="116">
        <f>M11</f>
        <v>93910107</v>
      </c>
      <c r="Q11" s="116">
        <v>96751168</v>
      </c>
      <c r="R11" s="115">
        <f>Q11-P11</f>
        <v>2841061</v>
      </c>
      <c r="S11" s="118">
        <f>IFERROR(R11/P11,0)</f>
        <v>3.0252984377922176E-2</v>
      </c>
      <c r="T11" s="116">
        <f>Q11</f>
        <v>96751168</v>
      </c>
      <c r="U11" s="116">
        <v>99678173</v>
      </c>
      <c r="V11" s="115">
        <f>U11-T11</f>
        <v>2927005</v>
      </c>
      <c r="W11" s="118">
        <f>IFERROR(V11/T11,0)</f>
        <v>3.0252916429908114E-2</v>
      </c>
    </row>
    <row r="12" spans="2:23">
      <c r="B12" s="112" t="s">
        <v>5</v>
      </c>
      <c r="C12" s="113">
        <v>25033156</v>
      </c>
      <c r="D12" s="113">
        <v>27461685</v>
      </c>
      <c r="E12" s="113">
        <v>27900743</v>
      </c>
      <c r="F12" s="113">
        <f>E12-D12</f>
        <v>439058</v>
      </c>
      <c r="G12" s="114">
        <f>IFERROR(E12/D12-1,0)</f>
        <v>1.5988021128346741E-2</v>
      </c>
      <c r="H12" s="115">
        <f>E12</f>
        <v>27900743</v>
      </c>
      <c r="I12" s="116">
        <v>28708500</v>
      </c>
      <c r="J12" s="116">
        <f>I12-H12</f>
        <v>807757</v>
      </c>
      <c r="K12" s="117">
        <f>IFERROR(J12/H12,0)</f>
        <v>2.8951092807815191E-2</v>
      </c>
      <c r="L12" s="116">
        <f>I12</f>
        <v>28708500</v>
      </c>
      <c r="M12" s="116">
        <v>29701759</v>
      </c>
      <c r="N12" s="116">
        <f>M12-L12</f>
        <v>993259</v>
      </c>
      <c r="O12" s="117">
        <f>IFERROR(N12/L12,0)</f>
        <v>3.4598080707804311E-2</v>
      </c>
      <c r="P12" s="116">
        <f>M12</f>
        <v>29701759</v>
      </c>
      <c r="Q12" s="116">
        <v>30640067</v>
      </c>
      <c r="R12" s="115">
        <f>Q12-P12</f>
        <v>938308</v>
      </c>
      <c r="S12" s="118">
        <f>IFERROR(R12/P12,0)</f>
        <v>3.1590990957808256E-2</v>
      </c>
      <c r="T12" s="116">
        <f>Q12</f>
        <v>30640067</v>
      </c>
      <c r="U12" s="116">
        <v>31588472</v>
      </c>
      <c r="V12" s="115">
        <f>U12-T12</f>
        <v>948405</v>
      </c>
      <c r="W12" s="118">
        <f>IFERROR(V12/T12,0)</f>
        <v>3.0953098111697993E-2</v>
      </c>
    </row>
    <row r="13" spans="2:23">
      <c r="B13" s="119" t="s">
        <v>243</v>
      </c>
      <c r="C13" s="120"/>
      <c r="D13" s="120"/>
      <c r="E13" s="120"/>
      <c r="F13" s="121"/>
      <c r="G13" s="122"/>
      <c r="I13" s="109"/>
      <c r="J13" s="109"/>
      <c r="K13" s="123"/>
      <c r="L13" s="109"/>
      <c r="M13" s="109"/>
      <c r="N13" s="109"/>
      <c r="O13" s="123"/>
      <c r="P13" s="109"/>
      <c r="Q13" s="109"/>
      <c r="S13" s="124"/>
      <c r="T13" s="109"/>
      <c r="U13" s="109"/>
      <c r="W13" s="124"/>
    </row>
    <row r="14" spans="2:23">
      <c r="B14" s="125" t="s">
        <v>1</v>
      </c>
      <c r="C14" s="113">
        <v>37579514</v>
      </c>
      <c r="D14" s="113">
        <v>37966668</v>
      </c>
      <c r="E14" s="113">
        <v>35194555</v>
      </c>
      <c r="F14" s="113">
        <f>E14-D14</f>
        <v>-2772113</v>
      </c>
      <c r="G14" s="114">
        <f>IFERROR(E14/D14-1,0)</f>
        <v>-7.3014387251470136E-2</v>
      </c>
      <c r="H14" s="115">
        <f>E14</f>
        <v>35194555</v>
      </c>
      <c r="I14" s="116">
        <v>35038119</v>
      </c>
      <c r="J14" s="116">
        <f>I14-H14</f>
        <v>-156436</v>
      </c>
      <c r="K14" s="117">
        <f t="shared" ref="K14:K25" si="0">IFERROR(J14/H14,0)</f>
        <v>-4.444892114703539E-3</v>
      </c>
      <c r="L14" s="116">
        <f>I14</f>
        <v>35038119</v>
      </c>
      <c r="M14" s="116">
        <v>35508523</v>
      </c>
      <c r="N14" s="116">
        <f>M14-L14</f>
        <v>470404</v>
      </c>
      <c r="O14" s="117">
        <f t="shared" ref="O14:O25" si="1">IFERROR(N14/L14,0)</f>
        <v>1.3425492390159414E-2</v>
      </c>
      <c r="P14" s="116">
        <f>M14</f>
        <v>35508523</v>
      </c>
      <c r="Q14" s="116">
        <v>36316895</v>
      </c>
      <c r="R14" s="115">
        <f>Q14-P14</f>
        <v>808372</v>
      </c>
      <c r="S14" s="118">
        <f t="shared" ref="S14:S25" si="2">IFERROR(R14/P14,0)</f>
        <v>2.2765576591287674E-2</v>
      </c>
      <c r="T14" s="116">
        <f>Q14</f>
        <v>36316895</v>
      </c>
      <c r="U14" s="116">
        <v>37340254</v>
      </c>
      <c r="V14" s="115">
        <f>U14-T14</f>
        <v>1023359</v>
      </c>
      <c r="W14" s="118">
        <f t="shared" ref="W14:W25" si="3">IFERROR(V14/T14,0)</f>
        <v>2.817859291109551E-2</v>
      </c>
    </row>
    <row r="15" spans="2:23">
      <c r="B15" s="125" t="s">
        <v>5</v>
      </c>
      <c r="C15" s="113">
        <v>17889655</v>
      </c>
      <c r="D15" s="113">
        <v>14412195</v>
      </c>
      <c r="E15" s="113">
        <v>14807303</v>
      </c>
      <c r="F15" s="113">
        <f>E15-D15</f>
        <v>395108</v>
      </c>
      <c r="G15" s="114">
        <f>IFERROR(E15/D15-1,0)</f>
        <v>2.7414838614104209E-2</v>
      </c>
      <c r="H15" s="115">
        <f>E15</f>
        <v>14807303</v>
      </c>
      <c r="I15" s="116">
        <v>15634982</v>
      </c>
      <c r="J15" s="116">
        <f>I15-H15</f>
        <v>827679</v>
      </c>
      <c r="K15" s="117">
        <f t="shared" si="0"/>
        <v>5.5896674769200037E-2</v>
      </c>
      <c r="L15" s="116">
        <f>I15</f>
        <v>15634982</v>
      </c>
      <c r="M15" s="116">
        <v>16282551</v>
      </c>
      <c r="N15" s="116">
        <f>M15-L15</f>
        <v>647569</v>
      </c>
      <c r="O15" s="117">
        <f t="shared" si="1"/>
        <v>4.1417956221503807E-2</v>
      </c>
      <c r="P15" s="116">
        <f>M15</f>
        <v>16282551</v>
      </c>
      <c r="Q15" s="116">
        <v>16906590</v>
      </c>
      <c r="R15" s="115">
        <f>Q15-P15</f>
        <v>624039</v>
      </c>
      <c r="S15" s="118">
        <f t="shared" si="2"/>
        <v>3.8325628459570001E-2</v>
      </c>
      <c r="T15" s="116">
        <f>Q15</f>
        <v>16906590</v>
      </c>
      <c r="U15" s="116">
        <v>17413787</v>
      </c>
      <c r="V15" s="115">
        <f>U15-T15</f>
        <v>507197</v>
      </c>
      <c r="W15" s="118">
        <f t="shared" si="3"/>
        <v>2.9999958596026756E-2</v>
      </c>
    </row>
    <row r="16" spans="2:23" s="132" customFormat="1" ht="15.75">
      <c r="B16" s="126" t="s">
        <v>244</v>
      </c>
      <c r="C16" s="127">
        <f>C9+C11+C12+C14+C15</f>
        <v>185852341</v>
      </c>
      <c r="D16" s="127">
        <f>D9+D11+D12+D14+D15</f>
        <v>188270295</v>
      </c>
      <c r="E16" s="127">
        <f>E9+E11+E12+E14+E15</f>
        <v>188492387</v>
      </c>
      <c r="F16" s="127">
        <f>F9+F11+F12+F14+F15</f>
        <v>222092</v>
      </c>
      <c r="G16" s="128">
        <f t="shared" ref="G16:G21" si="4">IFERROR(E16/D16-1,0)</f>
        <v>1.1796444043390419E-3</v>
      </c>
      <c r="H16" s="127">
        <f>H9+H11+H12+H14+H15</f>
        <v>188492387</v>
      </c>
      <c r="I16" s="127">
        <f>I9+I11+I12+I14+I15</f>
        <v>193361969</v>
      </c>
      <c r="J16" s="127">
        <f>J9+J11+J12+J14+J15</f>
        <v>4869582</v>
      </c>
      <c r="K16" s="129">
        <f t="shared" si="0"/>
        <v>2.5834369639554728E-2</v>
      </c>
      <c r="L16" s="127">
        <f>L9+L11+L12+L14+L15</f>
        <v>193361969</v>
      </c>
      <c r="M16" s="127">
        <f>M9+M11+M12+M14+M15</f>
        <v>199211488</v>
      </c>
      <c r="N16" s="127">
        <f>N9+N11+N12+N14+N15</f>
        <v>5849519</v>
      </c>
      <c r="O16" s="129">
        <f t="shared" si="1"/>
        <v>3.0251652019534409E-2</v>
      </c>
      <c r="P16" s="127">
        <f>P9+P11+P12+P14+P15</f>
        <v>199211488</v>
      </c>
      <c r="Q16" s="127">
        <f>Q9+Q11+Q12+Q14+Q15</f>
        <v>205137524</v>
      </c>
      <c r="R16" s="130">
        <f>R9+R11+R12+R14+R15</f>
        <v>5926036</v>
      </c>
      <c r="S16" s="131">
        <f t="shared" si="2"/>
        <v>2.9747461150433252E-2</v>
      </c>
      <c r="T16" s="127">
        <f>T9+T11+T12+T14+T15</f>
        <v>205137524</v>
      </c>
      <c r="U16" s="127">
        <f>U9+U11+U12+U14+U15</f>
        <v>211279174</v>
      </c>
      <c r="V16" s="130">
        <f>V9+V11+V12+V14+V15</f>
        <v>6141650</v>
      </c>
      <c r="W16" s="131">
        <f t="shared" si="3"/>
        <v>2.9939183627857378E-2</v>
      </c>
    </row>
    <row r="17" spans="2:23">
      <c r="B17" s="109" t="s">
        <v>245</v>
      </c>
      <c r="C17" s="120">
        <v>40406719</v>
      </c>
      <c r="D17" s="120">
        <v>40406719</v>
      </c>
      <c r="E17" s="120">
        <v>30021899</v>
      </c>
      <c r="F17" s="120">
        <f t="shared" ref="F17:F23" si="5">E17-D17</f>
        <v>-10384820</v>
      </c>
      <c r="G17" s="122">
        <f t="shared" si="4"/>
        <v>-0.25700725663966928</v>
      </c>
      <c r="H17" s="133">
        <f t="shared" ref="H17:H24" si="6">E17</f>
        <v>30021899</v>
      </c>
      <c r="I17" s="134">
        <v>43222707</v>
      </c>
      <c r="J17" s="134">
        <f t="shared" ref="J17:J24" si="7">I17-H17</f>
        <v>13200808</v>
      </c>
      <c r="K17" s="135">
        <f t="shared" si="0"/>
        <v>0.43970596263747341</v>
      </c>
      <c r="L17" s="134">
        <f t="shared" ref="L17:L24" si="8">I17</f>
        <v>43222707</v>
      </c>
      <c r="M17" s="134">
        <v>44649056</v>
      </c>
      <c r="N17" s="134">
        <f t="shared" ref="N17:N24" si="9">M17-L17</f>
        <v>1426349</v>
      </c>
      <c r="O17" s="135">
        <f t="shared" si="1"/>
        <v>3.2999992341988207E-2</v>
      </c>
      <c r="P17" s="134">
        <f t="shared" ref="P17:P24" si="10">M17</f>
        <v>44649056</v>
      </c>
      <c r="Q17" s="134">
        <v>45988528</v>
      </c>
      <c r="R17" s="133">
        <f t="shared" ref="R17:R24" si="11">Q17-P17</f>
        <v>1339472</v>
      </c>
      <c r="S17" s="136">
        <f t="shared" si="2"/>
        <v>3.0000007167004829E-2</v>
      </c>
      <c r="T17" s="134">
        <f t="shared" ref="T17:T24" si="12">Q17</f>
        <v>45988528</v>
      </c>
      <c r="U17" s="134">
        <v>47368184</v>
      </c>
      <c r="V17" s="133">
        <f t="shared" ref="V17:V24" si="13">U17-T17</f>
        <v>1379656</v>
      </c>
      <c r="W17" s="136">
        <f t="shared" si="3"/>
        <v>3.0000003479128533E-2</v>
      </c>
    </row>
    <row r="18" spans="2:23">
      <c r="B18" s="109" t="s">
        <v>246</v>
      </c>
      <c r="C18" s="120">
        <v>0</v>
      </c>
      <c r="D18" s="120">
        <v>0</v>
      </c>
      <c r="E18" s="120">
        <v>0</v>
      </c>
      <c r="F18" s="120">
        <f t="shared" si="5"/>
        <v>0</v>
      </c>
      <c r="G18" s="122">
        <f t="shared" si="4"/>
        <v>0</v>
      </c>
      <c r="H18" s="133">
        <f t="shared" si="6"/>
        <v>0</v>
      </c>
      <c r="I18" s="134">
        <v>0</v>
      </c>
      <c r="J18" s="134">
        <f t="shared" si="7"/>
        <v>0</v>
      </c>
      <c r="K18" s="135">
        <f t="shared" si="0"/>
        <v>0</v>
      </c>
      <c r="L18" s="134">
        <f t="shared" si="8"/>
        <v>0</v>
      </c>
      <c r="M18" s="134">
        <v>0</v>
      </c>
      <c r="N18" s="134">
        <f t="shared" si="9"/>
        <v>0</v>
      </c>
      <c r="O18" s="135">
        <f t="shared" si="1"/>
        <v>0</v>
      </c>
      <c r="P18" s="134">
        <f t="shared" si="10"/>
        <v>0</v>
      </c>
      <c r="Q18" s="134">
        <v>0</v>
      </c>
      <c r="R18" s="133">
        <f t="shared" si="11"/>
        <v>0</v>
      </c>
      <c r="S18" s="136">
        <f t="shared" si="2"/>
        <v>0</v>
      </c>
      <c r="T18" s="134">
        <f t="shared" si="12"/>
        <v>0</v>
      </c>
      <c r="U18" s="134">
        <v>0</v>
      </c>
      <c r="V18" s="133">
        <f t="shared" si="13"/>
        <v>0</v>
      </c>
      <c r="W18" s="136">
        <f t="shared" si="3"/>
        <v>0</v>
      </c>
    </row>
    <row r="19" spans="2:23">
      <c r="B19" s="109" t="s">
        <v>247</v>
      </c>
      <c r="C19" s="120">
        <v>0</v>
      </c>
      <c r="D19" s="120">
        <v>0</v>
      </c>
      <c r="E19" s="120">
        <v>0</v>
      </c>
      <c r="F19" s="120">
        <f t="shared" si="5"/>
        <v>0</v>
      </c>
      <c r="G19" s="122">
        <f t="shared" si="4"/>
        <v>0</v>
      </c>
      <c r="H19" s="133">
        <f t="shared" si="6"/>
        <v>0</v>
      </c>
      <c r="I19" s="134">
        <v>0</v>
      </c>
      <c r="J19" s="134">
        <f t="shared" si="7"/>
        <v>0</v>
      </c>
      <c r="K19" s="135">
        <f t="shared" si="0"/>
        <v>0</v>
      </c>
      <c r="L19" s="134">
        <f t="shared" si="8"/>
        <v>0</v>
      </c>
      <c r="M19" s="134">
        <v>0</v>
      </c>
      <c r="N19" s="134">
        <f t="shared" si="9"/>
        <v>0</v>
      </c>
      <c r="O19" s="135">
        <f t="shared" si="1"/>
        <v>0</v>
      </c>
      <c r="P19" s="134">
        <f t="shared" si="10"/>
        <v>0</v>
      </c>
      <c r="Q19" s="134">
        <v>0</v>
      </c>
      <c r="R19" s="133">
        <f t="shared" si="11"/>
        <v>0</v>
      </c>
      <c r="S19" s="136">
        <f t="shared" si="2"/>
        <v>0</v>
      </c>
      <c r="T19" s="134">
        <f t="shared" si="12"/>
        <v>0</v>
      </c>
      <c r="U19" s="134">
        <v>0</v>
      </c>
      <c r="V19" s="133">
        <f t="shared" si="13"/>
        <v>0</v>
      </c>
      <c r="W19" s="136">
        <f t="shared" si="3"/>
        <v>0</v>
      </c>
    </row>
    <row r="20" spans="2:23">
      <c r="B20" s="109" t="s">
        <v>248</v>
      </c>
      <c r="C20" s="120">
        <v>9270075</v>
      </c>
      <c r="D20" s="120">
        <v>9279865</v>
      </c>
      <c r="E20" s="120">
        <v>9504115</v>
      </c>
      <c r="F20" s="120">
        <f t="shared" si="5"/>
        <v>224250</v>
      </c>
      <c r="G20" s="122">
        <f t="shared" si="4"/>
        <v>2.4165222231142369E-2</v>
      </c>
      <c r="H20" s="133">
        <f t="shared" si="6"/>
        <v>9504115</v>
      </c>
      <c r="I20" s="134">
        <v>9770432</v>
      </c>
      <c r="J20" s="134">
        <f t="shared" si="7"/>
        <v>266317</v>
      </c>
      <c r="K20" s="135">
        <f t="shared" si="0"/>
        <v>2.8021230803709763E-2</v>
      </c>
      <c r="L20" s="134">
        <f t="shared" si="8"/>
        <v>9770432</v>
      </c>
      <c r="M20" s="134">
        <v>10083857</v>
      </c>
      <c r="N20" s="134">
        <f t="shared" si="9"/>
        <v>313425</v>
      </c>
      <c r="O20" s="135">
        <f t="shared" si="1"/>
        <v>3.2078929570360862E-2</v>
      </c>
      <c r="P20" s="134">
        <f t="shared" si="10"/>
        <v>10083857</v>
      </c>
      <c r="Q20" s="134">
        <v>10391014</v>
      </c>
      <c r="R20" s="133">
        <f t="shared" si="11"/>
        <v>307157</v>
      </c>
      <c r="S20" s="136">
        <f t="shared" si="2"/>
        <v>3.0460269319566909E-2</v>
      </c>
      <c r="T20" s="134">
        <f t="shared" si="12"/>
        <v>10391014</v>
      </c>
      <c r="U20" s="134">
        <v>10705155</v>
      </c>
      <c r="V20" s="133">
        <f t="shared" si="13"/>
        <v>314141</v>
      </c>
      <c r="W20" s="136">
        <f t="shared" si="3"/>
        <v>3.0231986984138412E-2</v>
      </c>
    </row>
    <row r="21" spans="2:23">
      <c r="B21" s="109" t="s">
        <v>249</v>
      </c>
      <c r="C21" s="120">
        <v>0</v>
      </c>
      <c r="D21" s="120">
        <v>0</v>
      </c>
      <c r="E21" s="120">
        <v>0</v>
      </c>
      <c r="F21" s="120">
        <f t="shared" si="5"/>
        <v>0</v>
      </c>
      <c r="G21" s="122">
        <f t="shared" si="4"/>
        <v>0</v>
      </c>
      <c r="H21" s="133">
        <f t="shared" si="6"/>
        <v>0</v>
      </c>
      <c r="I21" s="134">
        <v>0</v>
      </c>
      <c r="J21" s="134">
        <f t="shared" si="7"/>
        <v>0</v>
      </c>
      <c r="K21" s="135">
        <f t="shared" si="0"/>
        <v>0</v>
      </c>
      <c r="L21" s="134">
        <f t="shared" si="8"/>
        <v>0</v>
      </c>
      <c r="M21" s="134">
        <v>0</v>
      </c>
      <c r="N21" s="134">
        <f t="shared" si="9"/>
        <v>0</v>
      </c>
      <c r="O21" s="135">
        <f t="shared" si="1"/>
        <v>0</v>
      </c>
      <c r="P21" s="134">
        <f t="shared" si="10"/>
        <v>0</v>
      </c>
      <c r="Q21" s="134">
        <v>0</v>
      </c>
      <c r="R21" s="133">
        <f t="shared" si="11"/>
        <v>0</v>
      </c>
      <c r="S21" s="136">
        <f t="shared" si="2"/>
        <v>0</v>
      </c>
      <c r="T21" s="134">
        <f t="shared" si="12"/>
        <v>0</v>
      </c>
      <c r="U21" s="134">
        <v>0</v>
      </c>
      <c r="V21" s="133">
        <f t="shared" si="13"/>
        <v>0</v>
      </c>
      <c r="W21" s="136">
        <f t="shared" si="3"/>
        <v>0</v>
      </c>
    </row>
    <row r="22" spans="2:23">
      <c r="B22" s="109" t="s">
        <v>250</v>
      </c>
      <c r="C22" s="120">
        <v>3763995</v>
      </c>
      <c r="D22" s="120">
        <v>4178815</v>
      </c>
      <c r="E22" s="120">
        <v>3763995</v>
      </c>
      <c r="F22" s="120">
        <f t="shared" si="5"/>
        <v>-414820</v>
      </c>
      <c r="G22" s="122">
        <f>IFERROR(E22/D22-1,0)</f>
        <v>-9.9267376038422395E-2</v>
      </c>
      <c r="H22" s="133">
        <f t="shared" si="6"/>
        <v>3763995</v>
      </c>
      <c r="I22" s="134">
        <v>3763995</v>
      </c>
      <c r="J22" s="134">
        <f t="shared" si="7"/>
        <v>0</v>
      </c>
      <c r="K22" s="135">
        <f t="shared" si="0"/>
        <v>0</v>
      </c>
      <c r="L22" s="134">
        <f t="shared" si="8"/>
        <v>3763995</v>
      </c>
      <c r="M22" s="134">
        <v>3763995</v>
      </c>
      <c r="N22" s="134">
        <f t="shared" si="9"/>
        <v>0</v>
      </c>
      <c r="O22" s="135">
        <f t="shared" si="1"/>
        <v>0</v>
      </c>
      <c r="P22" s="134">
        <f t="shared" si="10"/>
        <v>3763995</v>
      </c>
      <c r="Q22" s="134">
        <v>3763995</v>
      </c>
      <c r="R22" s="133">
        <f t="shared" si="11"/>
        <v>0</v>
      </c>
      <c r="S22" s="136">
        <f t="shared" si="2"/>
        <v>0</v>
      </c>
      <c r="T22" s="134">
        <f t="shared" si="12"/>
        <v>3763995</v>
      </c>
      <c r="U22" s="134">
        <v>3763995</v>
      </c>
      <c r="V22" s="133">
        <f t="shared" si="13"/>
        <v>0</v>
      </c>
      <c r="W22" s="136">
        <f t="shared" si="3"/>
        <v>0</v>
      </c>
    </row>
    <row r="23" spans="2:23">
      <c r="B23" s="109" t="s">
        <v>251</v>
      </c>
      <c r="C23" s="120">
        <v>5516891</v>
      </c>
      <c r="D23" s="120">
        <v>5516891</v>
      </c>
      <c r="E23" s="120">
        <v>5602892</v>
      </c>
      <c r="F23" s="120">
        <f t="shared" si="5"/>
        <v>86001</v>
      </c>
      <c r="G23" s="122">
        <f>IFERROR(E23/D23-1,0)</f>
        <v>1.5588671228052187E-2</v>
      </c>
      <c r="H23" s="133">
        <f t="shared" si="6"/>
        <v>5602892</v>
      </c>
      <c r="I23" s="134">
        <v>5602892</v>
      </c>
      <c r="J23" s="134">
        <f t="shared" si="7"/>
        <v>0</v>
      </c>
      <c r="K23" s="135">
        <f t="shared" si="0"/>
        <v>0</v>
      </c>
      <c r="L23" s="134">
        <f t="shared" si="8"/>
        <v>5602892</v>
      </c>
      <c r="M23" s="134">
        <v>5602892</v>
      </c>
      <c r="N23" s="134">
        <f t="shared" si="9"/>
        <v>0</v>
      </c>
      <c r="O23" s="135">
        <f t="shared" si="1"/>
        <v>0</v>
      </c>
      <c r="P23" s="134">
        <f t="shared" si="10"/>
        <v>5602892</v>
      </c>
      <c r="Q23" s="134">
        <v>5602892</v>
      </c>
      <c r="R23" s="133">
        <f t="shared" si="11"/>
        <v>0</v>
      </c>
      <c r="S23" s="136">
        <f t="shared" si="2"/>
        <v>0</v>
      </c>
      <c r="T23" s="134">
        <f t="shared" si="12"/>
        <v>5602892</v>
      </c>
      <c r="U23" s="134">
        <v>5602892</v>
      </c>
      <c r="V23" s="133">
        <f t="shared" si="13"/>
        <v>0</v>
      </c>
      <c r="W23" s="136">
        <f t="shared" si="3"/>
        <v>0</v>
      </c>
    </row>
    <row r="24" spans="2:23" ht="15.75" thickBot="1">
      <c r="B24" s="109" t="s">
        <v>170</v>
      </c>
      <c r="C24" s="120">
        <v>1561279</v>
      </c>
      <c r="D24" s="120">
        <v>1630848</v>
      </c>
      <c r="E24" s="120">
        <v>1550853</v>
      </c>
      <c r="F24" s="120">
        <f>E24-D24</f>
        <v>-79995</v>
      </c>
      <c r="G24" s="122">
        <f>IFERROR(E24/D24-1,0)</f>
        <v>-4.9051168471862527E-2</v>
      </c>
      <c r="H24" s="137">
        <f t="shared" si="6"/>
        <v>1550853</v>
      </c>
      <c r="I24" s="138">
        <v>1550853</v>
      </c>
      <c r="J24" s="138">
        <f t="shared" si="7"/>
        <v>0</v>
      </c>
      <c r="K24" s="139">
        <f t="shared" si="0"/>
        <v>0</v>
      </c>
      <c r="L24" s="138">
        <f t="shared" si="8"/>
        <v>1550853</v>
      </c>
      <c r="M24" s="138">
        <v>1550853</v>
      </c>
      <c r="N24" s="138">
        <f t="shared" si="9"/>
        <v>0</v>
      </c>
      <c r="O24" s="139">
        <f t="shared" si="1"/>
        <v>0</v>
      </c>
      <c r="P24" s="138">
        <f t="shared" si="10"/>
        <v>1550853</v>
      </c>
      <c r="Q24" s="138">
        <v>1550853</v>
      </c>
      <c r="R24" s="137">
        <f t="shared" si="11"/>
        <v>0</v>
      </c>
      <c r="S24" s="140">
        <f t="shared" si="2"/>
        <v>0</v>
      </c>
      <c r="T24" s="138">
        <f t="shared" si="12"/>
        <v>1550853</v>
      </c>
      <c r="U24" s="138">
        <v>1550853</v>
      </c>
      <c r="V24" s="141">
        <f t="shared" si="13"/>
        <v>0</v>
      </c>
      <c r="W24" s="140">
        <f t="shared" si="3"/>
        <v>0</v>
      </c>
    </row>
    <row r="25" spans="2:23" ht="16.5" thickTop="1">
      <c r="B25" s="142" t="s">
        <v>252</v>
      </c>
      <c r="C25" s="143">
        <f>SUM(C16:C24)</f>
        <v>246371300</v>
      </c>
      <c r="D25" s="143">
        <f>SUM(D16:D24)</f>
        <v>249283433</v>
      </c>
      <c r="E25" s="143">
        <f>SUM(E16:E24)</f>
        <v>238936141</v>
      </c>
      <c r="F25" s="143">
        <f>SUM(F16:F24)</f>
        <v>-10347292</v>
      </c>
      <c r="G25" s="144">
        <f>IFERROR(E25/D25-1,0)</f>
        <v>-4.1508141457599401E-2</v>
      </c>
      <c r="H25" s="145">
        <f>SUM(H16:H24)</f>
        <v>238936141</v>
      </c>
      <c r="I25" s="146">
        <f>SUM(I16:I24)</f>
        <v>257272848</v>
      </c>
      <c r="J25" s="146">
        <f>SUM(J16:J24)</f>
        <v>18336707</v>
      </c>
      <c r="K25" s="147">
        <f t="shared" si="0"/>
        <v>7.6743128616947071E-2</v>
      </c>
      <c r="L25" s="148">
        <f t="shared" ref="L25:V25" si="14">SUM(L16:L24)</f>
        <v>257272848</v>
      </c>
      <c r="M25" s="146">
        <f t="shared" si="14"/>
        <v>264862141</v>
      </c>
      <c r="N25" s="146">
        <f t="shared" si="14"/>
        <v>7589293</v>
      </c>
      <c r="O25" s="147">
        <f t="shared" si="1"/>
        <v>2.9499004885272618E-2</v>
      </c>
      <c r="P25" s="148">
        <f t="shared" si="14"/>
        <v>264862141</v>
      </c>
      <c r="Q25" s="146">
        <f t="shared" si="14"/>
        <v>272434806</v>
      </c>
      <c r="R25" s="145">
        <f t="shared" si="14"/>
        <v>7572665</v>
      </c>
      <c r="S25" s="149">
        <f t="shared" si="2"/>
        <v>2.8590968008523347E-2</v>
      </c>
      <c r="T25" s="148">
        <f t="shared" si="14"/>
        <v>272434806</v>
      </c>
      <c r="U25" s="146">
        <f t="shared" si="14"/>
        <v>280270253</v>
      </c>
      <c r="V25" s="146">
        <f t="shared" si="14"/>
        <v>7835447</v>
      </c>
      <c r="W25" s="149">
        <f t="shared" si="3"/>
        <v>2.8760814798385197E-2</v>
      </c>
    </row>
    <row r="26" spans="2:23">
      <c r="B26" s="109"/>
      <c r="C26" s="121"/>
      <c r="D26" s="121"/>
      <c r="E26" s="120"/>
      <c r="F26" s="120"/>
      <c r="G26" s="122"/>
      <c r="I26" s="109"/>
      <c r="J26" s="109"/>
      <c r="K26" s="135"/>
      <c r="L26" s="109"/>
      <c r="M26" s="109"/>
      <c r="N26" s="109"/>
      <c r="O26" s="135"/>
      <c r="P26" s="109"/>
      <c r="Q26" s="109"/>
      <c r="S26" s="136"/>
      <c r="T26" s="109"/>
      <c r="U26" s="109"/>
      <c r="W26" s="136"/>
    </row>
    <row r="27" spans="2:23" ht="15.75">
      <c r="B27" s="150" t="s">
        <v>180</v>
      </c>
      <c r="C27" s="121"/>
      <c r="D27" s="121"/>
      <c r="E27" s="120"/>
      <c r="F27" s="120"/>
      <c r="G27" s="122"/>
      <c r="I27" s="109"/>
      <c r="J27" s="109"/>
      <c r="K27" s="135"/>
      <c r="L27" s="109"/>
      <c r="M27" s="109"/>
      <c r="N27" s="109"/>
      <c r="O27" s="135"/>
      <c r="P27" s="109"/>
      <c r="Q27" s="109"/>
      <c r="S27" s="136"/>
      <c r="T27" s="109"/>
      <c r="U27" s="109"/>
      <c r="W27" s="136"/>
    </row>
    <row r="28" spans="2:23">
      <c r="B28" s="151" t="s">
        <v>253</v>
      </c>
      <c r="C28" s="120"/>
      <c r="D28" s="120"/>
      <c r="E28" s="120"/>
      <c r="F28" s="120"/>
      <c r="G28" s="122"/>
      <c r="H28" s="133"/>
      <c r="I28" s="134"/>
      <c r="J28" s="134"/>
      <c r="K28" s="135"/>
      <c r="L28" s="134"/>
      <c r="M28" s="134"/>
      <c r="N28" s="134"/>
      <c r="O28" s="135"/>
      <c r="P28" s="134"/>
      <c r="Q28" s="134"/>
      <c r="R28" s="133"/>
      <c r="S28" s="136"/>
      <c r="T28" s="134"/>
      <c r="U28" s="134"/>
      <c r="V28" s="133"/>
      <c r="W28" s="136"/>
    </row>
    <row r="29" spans="2:23">
      <c r="B29" s="152" t="s">
        <v>254</v>
      </c>
      <c r="C29" s="120">
        <v>66860550</v>
      </c>
      <c r="D29" s="120">
        <v>77006230</v>
      </c>
      <c r="E29" s="120">
        <v>65581094</v>
      </c>
      <c r="F29" s="120">
        <f t="shared" ref="F29:F36" si="15">E29-D29</f>
        <v>-11425136</v>
      </c>
      <c r="G29" s="122">
        <f>IFERROR(E29/D29-1,0)</f>
        <v>-0.14836638542102376</v>
      </c>
      <c r="H29" s="133">
        <f t="shared" ref="H29:H36" si="16">E29</f>
        <v>65581094</v>
      </c>
      <c r="I29" s="134">
        <v>67548527</v>
      </c>
      <c r="J29" s="134">
        <f t="shared" ref="J29:J36" si="17">I29-H29</f>
        <v>1967433</v>
      </c>
      <c r="K29" s="135">
        <f t="shared" ref="K29:K37" si="18">IFERROR(J29/H29,0)</f>
        <v>3.0000002744693464E-2</v>
      </c>
      <c r="L29" s="134">
        <f t="shared" ref="L29:L37" si="19">I29</f>
        <v>67548527</v>
      </c>
      <c r="M29" s="134">
        <v>69574983</v>
      </c>
      <c r="N29" s="134">
        <f t="shared" ref="N29:N36" si="20">M29-L29</f>
        <v>2026456</v>
      </c>
      <c r="O29" s="135">
        <f t="shared" ref="O29:O37" si="21">IFERROR(N29/L29,0)</f>
        <v>3.0000002812792647E-2</v>
      </c>
      <c r="P29" s="134">
        <f t="shared" ref="P29:P37" si="22">M29</f>
        <v>69574983</v>
      </c>
      <c r="Q29" s="134">
        <v>71662232</v>
      </c>
      <c r="R29" s="133">
        <f t="shared" ref="R29:R36" si="23">Q29-P29</f>
        <v>2087249</v>
      </c>
      <c r="S29" s="136">
        <f t="shared" ref="S29:S37" si="24">IFERROR(R29/P29,0)</f>
        <v>2.9999992957238666E-2</v>
      </c>
      <c r="T29" s="134">
        <f t="shared" ref="T29:T37" si="25">Q29</f>
        <v>71662232</v>
      </c>
      <c r="U29" s="134">
        <v>73812099</v>
      </c>
      <c r="V29" s="133">
        <f t="shared" ref="V29:V36" si="26">U29-T29</f>
        <v>2149867</v>
      </c>
      <c r="W29" s="136">
        <f t="shared" ref="W29:W37" si="27">IFERROR(V29/T29,0)</f>
        <v>3.0000000558174075E-2</v>
      </c>
    </row>
    <row r="30" spans="2:23">
      <c r="B30" s="152" t="s">
        <v>255</v>
      </c>
      <c r="C30" s="120">
        <v>51079469</v>
      </c>
      <c r="D30" s="120">
        <v>51700500</v>
      </c>
      <c r="E30" s="120">
        <v>52352682</v>
      </c>
      <c r="F30" s="120">
        <f t="shared" si="15"/>
        <v>652182</v>
      </c>
      <c r="G30" s="122">
        <f>IFERROR(E30/D30-1,0)</f>
        <v>1.2614616879914164E-2</v>
      </c>
      <c r="H30" s="133">
        <f t="shared" si="16"/>
        <v>52352682</v>
      </c>
      <c r="I30" s="134">
        <v>53923262</v>
      </c>
      <c r="J30" s="134">
        <f t="shared" si="17"/>
        <v>1570580</v>
      </c>
      <c r="K30" s="135">
        <f t="shared" si="18"/>
        <v>2.9999991213439648E-2</v>
      </c>
      <c r="L30" s="134">
        <f t="shared" si="19"/>
        <v>53923262</v>
      </c>
      <c r="M30" s="134">
        <v>55540960</v>
      </c>
      <c r="N30" s="134">
        <f t="shared" si="20"/>
        <v>1617698</v>
      </c>
      <c r="O30" s="135">
        <f t="shared" si="21"/>
        <v>3.0000002596282101E-2</v>
      </c>
      <c r="P30" s="134">
        <f t="shared" si="22"/>
        <v>55540960</v>
      </c>
      <c r="Q30" s="134">
        <v>57207189</v>
      </c>
      <c r="R30" s="133">
        <f t="shared" si="23"/>
        <v>1666229</v>
      </c>
      <c r="S30" s="136">
        <f t="shared" si="24"/>
        <v>3.000000360094604E-2</v>
      </c>
      <c r="T30" s="134">
        <f t="shared" si="25"/>
        <v>57207189</v>
      </c>
      <c r="U30" s="134">
        <v>58923405</v>
      </c>
      <c r="V30" s="133">
        <f t="shared" si="26"/>
        <v>1716216</v>
      </c>
      <c r="W30" s="136">
        <f t="shared" si="27"/>
        <v>3.0000005768505773E-2</v>
      </c>
    </row>
    <row r="31" spans="2:23">
      <c r="B31" s="152" t="s">
        <v>256</v>
      </c>
      <c r="C31" s="120">
        <v>6247505</v>
      </c>
      <c r="D31" s="120">
        <v>3818310</v>
      </c>
      <c r="E31" s="120">
        <v>6360035</v>
      </c>
      <c r="F31" s="120">
        <f t="shared" si="15"/>
        <v>2541725</v>
      </c>
      <c r="G31" s="122">
        <f>IFERROR(E31/D31-1,0)</f>
        <v>0.66566753354232633</v>
      </c>
      <c r="H31" s="133">
        <f t="shared" si="16"/>
        <v>6360035</v>
      </c>
      <c r="I31" s="134">
        <v>6550836</v>
      </c>
      <c r="J31" s="134">
        <f t="shared" si="17"/>
        <v>190801</v>
      </c>
      <c r="K31" s="135">
        <f t="shared" si="18"/>
        <v>2.9999992138408045E-2</v>
      </c>
      <c r="L31" s="134">
        <f t="shared" si="19"/>
        <v>6550836</v>
      </c>
      <c r="M31" s="134">
        <v>6747361</v>
      </c>
      <c r="N31" s="134">
        <f t="shared" si="20"/>
        <v>196525</v>
      </c>
      <c r="O31" s="135">
        <f t="shared" si="21"/>
        <v>2.9999987787818226E-2</v>
      </c>
      <c r="P31" s="134">
        <f t="shared" si="22"/>
        <v>6747361</v>
      </c>
      <c r="Q31" s="134">
        <v>6949782</v>
      </c>
      <c r="R31" s="133">
        <f t="shared" si="23"/>
        <v>202421</v>
      </c>
      <c r="S31" s="136">
        <f t="shared" si="24"/>
        <v>3.0000025195035512E-2</v>
      </c>
      <c r="T31" s="134">
        <f t="shared" si="25"/>
        <v>6949782</v>
      </c>
      <c r="U31" s="134">
        <v>7158275</v>
      </c>
      <c r="V31" s="133">
        <f t="shared" si="26"/>
        <v>208493</v>
      </c>
      <c r="W31" s="136">
        <f t="shared" si="27"/>
        <v>2.9999933810873493E-2</v>
      </c>
    </row>
    <row r="32" spans="2:23">
      <c r="B32" s="152" t="s">
        <v>257</v>
      </c>
      <c r="C32" s="120">
        <v>2830436</v>
      </c>
      <c r="D32" s="120">
        <v>3012260</v>
      </c>
      <c r="E32" s="120">
        <v>2925946</v>
      </c>
      <c r="F32" s="120">
        <f t="shared" si="15"/>
        <v>-86314</v>
      </c>
      <c r="G32" s="122">
        <f t="shared" ref="G32:G45" si="28">IFERROR(E32/D32-1,0)</f>
        <v>-2.865423303433301E-2</v>
      </c>
      <c r="H32" s="133">
        <f t="shared" si="16"/>
        <v>2925946</v>
      </c>
      <c r="I32" s="134">
        <v>2984465</v>
      </c>
      <c r="J32" s="134">
        <f t="shared" si="17"/>
        <v>58519</v>
      </c>
      <c r="K32" s="135">
        <f t="shared" si="18"/>
        <v>2.0000027341584566E-2</v>
      </c>
      <c r="L32" s="134">
        <f t="shared" si="19"/>
        <v>2984465</v>
      </c>
      <c r="M32" s="134">
        <v>3044154</v>
      </c>
      <c r="N32" s="134">
        <f t="shared" si="20"/>
        <v>59689</v>
      </c>
      <c r="O32" s="135">
        <f t="shared" si="21"/>
        <v>1.9999899479471193E-2</v>
      </c>
      <c r="P32" s="134">
        <f t="shared" si="22"/>
        <v>3044154</v>
      </c>
      <c r="Q32" s="134">
        <v>3135479</v>
      </c>
      <c r="R32" s="133">
        <f t="shared" si="23"/>
        <v>91325</v>
      </c>
      <c r="S32" s="136">
        <f t="shared" si="24"/>
        <v>3.0000124829427158E-2</v>
      </c>
      <c r="T32" s="134">
        <f t="shared" si="25"/>
        <v>3135479</v>
      </c>
      <c r="U32" s="134">
        <v>3229543</v>
      </c>
      <c r="V32" s="133">
        <f t="shared" si="26"/>
        <v>94064</v>
      </c>
      <c r="W32" s="136">
        <f t="shared" si="27"/>
        <v>2.9999881995701454E-2</v>
      </c>
    </row>
    <row r="33" spans="2:23">
      <c r="B33" s="152" t="s">
        <v>258</v>
      </c>
      <c r="C33" s="120">
        <v>20320713</v>
      </c>
      <c r="D33" s="120">
        <v>22191050</v>
      </c>
      <c r="E33" s="120">
        <v>20121404</v>
      </c>
      <c r="F33" s="120">
        <f t="shared" si="15"/>
        <v>-2069646</v>
      </c>
      <c r="G33" s="122">
        <f t="shared" si="28"/>
        <v>-9.3264897334736307E-2</v>
      </c>
      <c r="H33" s="133">
        <f t="shared" si="16"/>
        <v>20121404</v>
      </c>
      <c r="I33" s="134">
        <v>21561204</v>
      </c>
      <c r="J33" s="134">
        <f t="shared" si="17"/>
        <v>1439800</v>
      </c>
      <c r="K33" s="135">
        <f t="shared" si="18"/>
        <v>7.1555642936248387E-2</v>
      </c>
      <c r="L33" s="134">
        <f t="shared" si="19"/>
        <v>21561204</v>
      </c>
      <c r="M33" s="134">
        <v>23156674</v>
      </c>
      <c r="N33" s="134">
        <f t="shared" si="20"/>
        <v>1595470</v>
      </c>
      <c r="O33" s="135">
        <f t="shared" si="21"/>
        <v>7.39972591512051E-2</v>
      </c>
      <c r="P33" s="134">
        <f t="shared" si="22"/>
        <v>23156674</v>
      </c>
      <c r="Q33" s="134">
        <v>24648593</v>
      </c>
      <c r="R33" s="133">
        <f t="shared" si="23"/>
        <v>1491919</v>
      </c>
      <c r="S33" s="136">
        <f t="shared" si="24"/>
        <v>6.4427171190474072E-2</v>
      </c>
      <c r="T33" s="134">
        <f t="shared" si="25"/>
        <v>24648593</v>
      </c>
      <c r="U33" s="134">
        <v>26084229</v>
      </c>
      <c r="V33" s="133">
        <f t="shared" si="26"/>
        <v>1435636</v>
      </c>
      <c r="W33" s="136">
        <f t="shared" si="27"/>
        <v>5.8244135882319935E-2</v>
      </c>
    </row>
    <row r="34" spans="2:23">
      <c r="B34" s="152" t="s">
        <v>259</v>
      </c>
      <c r="C34" s="120">
        <v>17561886</v>
      </c>
      <c r="D34" s="120">
        <v>18813130</v>
      </c>
      <c r="E34" s="120">
        <v>18368706</v>
      </c>
      <c r="F34" s="120">
        <f t="shared" si="15"/>
        <v>-444424</v>
      </c>
      <c r="G34" s="122">
        <f t="shared" si="28"/>
        <v>-2.3623076011275113E-2</v>
      </c>
      <c r="H34" s="133">
        <f t="shared" si="16"/>
        <v>18368706</v>
      </c>
      <c r="I34" s="134">
        <v>19637995</v>
      </c>
      <c r="J34" s="134">
        <f t="shared" si="17"/>
        <v>1269289</v>
      </c>
      <c r="K34" s="135">
        <f t="shared" si="18"/>
        <v>6.9100621459127279E-2</v>
      </c>
      <c r="L34" s="134">
        <f t="shared" si="19"/>
        <v>19637995</v>
      </c>
      <c r="M34" s="134">
        <v>21045552</v>
      </c>
      <c r="N34" s="134">
        <f t="shared" si="20"/>
        <v>1407557</v>
      </c>
      <c r="O34" s="135">
        <f t="shared" si="21"/>
        <v>7.1675188836742246E-2</v>
      </c>
      <c r="P34" s="134">
        <f t="shared" si="22"/>
        <v>21045552</v>
      </c>
      <c r="Q34" s="134">
        <v>22355311</v>
      </c>
      <c r="R34" s="133">
        <f t="shared" si="23"/>
        <v>1309759</v>
      </c>
      <c r="S34" s="136">
        <f t="shared" si="24"/>
        <v>6.2234480711173552E-2</v>
      </c>
      <c r="T34" s="134">
        <f t="shared" si="25"/>
        <v>22355311</v>
      </c>
      <c r="U34" s="134">
        <v>23610651</v>
      </c>
      <c r="V34" s="133">
        <f t="shared" si="26"/>
        <v>1255340</v>
      </c>
      <c r="W34" s="136">
        <f t="shared" si="27"/>
        <v>5.6153994010640244E-2</v>
      </c>
    </row>
    <row r="35" spans="2:23">
      <c r="B35" s="152" t="s">
        <v>260</v>
      </c>
      <c r="C35" s="120">
        <v>4972374</v>
      </c>
      <c r="D35" s="120">
        <v>5851900</v>
      </c>
      <c r="E35" s="120">
        <v>5143208</v>
      </c>
      <c r="F35" s="120">
        <f t="shared" si="15"/>
        <v>-708692</v>
      </c>
      <c r="G35" s="122">
        <f t="shared" si="28"/>
        <v>-0.12110459850646793</v>
      </c>
      <c r="H35" s="133">
        <f t="shared" si="16"/>
        <v>5143208</v>
      </c>
      <c r="I35" s="134">
        <v>5448815</v>
      </c>
      <c r="J35" s="134">
        <f t="shared" si="17"/>
        <v>305607</v>
      </c>
      <c r="K35" s="135">
        <f t="shared" si="18"/>
        <v>5.9419529600980556E-2</v>
      </c>
      <c r="L35" s="134">
        <f t="shared" si="19"/>
        <v>5448815</v>
      </c>
      <c r="M35" s="134">
        <v>5788895</v>
      </c>
      <c r="N35" s="134">
        <f t="shared" si="20"/>
        <v>340080</v>
      </c>
      <c r="O35" s="135">
        <f t="shared" si="21"/>
        <v>6.2413570657106177E-2</v>
      </c>
      <c r="P35" s="134">
        <f t="shared" si="22"/>
        <v>5788895</v>
      </c>
      <c r="Q35" s="134">
        <v>6097984</v>
      </c>
      <c r="R35" s="133">
        <f t="shared" si="23"/>
        <v>309089</v>
      </c>
      <c r="S35" s="136">
        <f t="shared" si="24"/>
        <v>5.3393436916717267E-2</v>
      </c>
      <c r="T35" s="134">
        <f t="shared" si="25"/>
        <v>6097984</v>
      </c>
      <c r="U35" s="134">
        <v>6388480</v>
      </c>
      <c r="V35" s="133">
        <f t="shared" si="26"/>
        <v>290496</v>
      </c>
      <c r="W35" s="136">
        <f t="shared" si="27"/>
        <v>4.7638039063401937E-2</v>
      </c>
    </row>
    <row r="36" spans="2:23">
      <c r="B36" s="152" t="s">
        <v>261</v>
      </c>
      <c r="C36" s="120">
        <v>12292</v>
      </c>
      <c r="D36" s="120">
        <v>75190</v>
      </c>
      <c r="E36" s="120">
        <v>12292</v>
      </c>
      <c r="F36" s="120">
        <f t="shared" si="15"/>
        <v>-62898</v>
      </c>
      <c r="G36" s="122">
        <f t="shared" si="28"/>
        <v>-0.83652081393802369</v>
      </c>
      <c r="H36" s="133">
        <f t="shared" si="16"/>
        <v>12292</v>
      </c>
      <c r="I36" s="134">
        <v>12661</v>
      </c>
      <c r="J36" s="134">
        <f t="shared" si="17"/>
        <v>369</v>
      </c>
      <c r="K36" s="135">
        <f t="shared" si="18"/>
        <v>3.0019524894240156E-2</v>
      </c>
      <c r="L36" s="134">
        <f t="shared" si="19"/>
        <v>12661</v>
      </c>
      <c r="M36" s="134">
        <v>13041</v>
      </c>
      <c r="N36" s="134">
        <f t="shared" si="20"/>
        <v>380</v>
      </c>
      <c r="O36" s="135">
        <f t="shared" si="21"/>
        <v>3.0013427059473977E-2</v>
      </c>
      <c r="P36" s="134">
        <f t="shared" si="22"/>
        <v>13041</v>
      </c>
      <c r="Q36" s="134">
        <v>13432</v>
      </c>
      <c r="R36" s="133">
        <f t="shared" si="23"/>
        <v>391</v>
      </c>
      <c r="S36" s="136">
        <f t="shared" si="24"/>
        <v>2.9982363315696647E-2</v>
      </c>
      <c r="T36" s="134">
        <f t="shared" si="25"/>
        <v>13432</v>
      </c>
      <c r="U36" s="134">
        <v>13835</v>
      </c>
      <c r="V36" s="133">
        <f t="shared" si="26"/>
        <v>403</v>
      </c>
      <c r="W36" s="136">
        <f t="shared" si="27"/>
        <v>3.0002977963073257E-2</v>
      </c>
    </row>
    <row r="37" spans="2:23" s="159" customFormat="1" ht="15.75">
      <c r="B37" s="153" t="s">
        <v>262</v>
      </c>
      <c r="C37" s="127">
        <f>SUM(C29:C36)</f>
        <v>169885225</v>
      </c>
      <c r="D37" s="127">
        <f>SUM(D29:D36)</f>
        <v>182468570</v>
      </c>
      <c r="E37" s="127">
        <f>SUM(E29:E36)</f>
        <v>170865367</v>
      </c>
      <c r="F37" s="127">
        <f>SUM(F29:F36)</f>
        <v>-11603203</v>
      </c>
      <c r="G37" s="128">
        <f t="shared" si="28"/>
        <v>-6.359014596321988E-2</v>
      </c>
      <c r="H37" s="154">
        <f>SUM(H28:H36)</f>
        <v>170865367</v>
      </c>
      <c r="I37" s="155">
        <f>SUM(I28:I36)</f>
        <v>177667765</v>
      </c>
      <c r="J37" s="157">
        <f>SUM(J28:J36)</f>
        <v>6802398</v>
      </c>
      <c r="K37" s="156">
        <f t="shared" si="18"/>
        <v>3.9811449911906376E-2</v>
      </c>
      <c r="L37" s="157">
        <f t="shared" si="19"/>
        <v>177667765</v>
      </c>
      <c r="M37" s="155">
        <f>SUM(M28:M36)</f>
        <v>184911620</v>
      </c>
      <c r="N37" s="157">
        <f>SUM(N28:N36)</f>
        <v>7243855</v>
      </c>
      <c r="O37" s="156">
        <f t="shared" si="21"/>
        <v>4.0771914927842989E-2</v>
      </c>
      <c r="P37" s="157">
        <f t="shared" si="22"/>
        <v>184911620</v>
      </c>
      <c r="Q37" s="155">
        <f>SUM(Q28:Q36)</f>
        <v>192070002</v>
      </c>
      <c r="R37" s="325">
        <f>SUM(R28:R36)</f>
        <v>7158382</v>
      </c>
      <c r="S37" s="158">
        <f t="shared" si="24"/>
        <v>3.8712450845436321E-2</v>
      </c>
      <c r="T37" s="155">
        <f t="shared" si="25"/>
        <v>192070002</v>
      </c>
      <c r="U37" s="155">
        <f>SUM(U28:U36)</f>
        <v>199220517</v>
      </c>
      <c r="V37" s="326">
        <f>SUM(V28:V36)</f>
        <v>7150515</v>
      </c>
      <c r="W37" s="158">
        <f t="shared" si="27"/>
        <v>3.7228692276475323E-2</v>
      </c>
    </row>
    <row r="38" spans="2:23" s="132" customFormat="1" ht="15.75">
      <c r="B38" s="150"/>
      <c r="C38" s="121"/>
      <c r="D38" s="121"/>
      <c r="E38" s="160"/>
      <c r="F38" s="161"/>
      <c r="G38" s="122"/>
      <c r="H38" s="133"/>
      <c r="I38" s="134"/>
      <c r="J38" s="150"/>
      <c r="K38" s="162"/>
      <c r="L38" s="150"/>
      <c r="M38" s="134"/>
      <c r="N38" s="150"/>
      <c r="O38" s="162"/>
      <c r="P38" s="150"/>
      <c r="Q38" s="134"/>
      <c r="S38" s="163"/>
      <c r="T38" s="150"/>
      <c r="U38" s="134"/>
      <c r="W38" s="163"/>
    </row>
    <row r="39" spans="2:23">
      <c r="B39" s="164" t="s">
        <v>263</v>
      </c>
      <c r="C39" s="120">
        <v>40798075</v>
      </c>
      <c r="D39" s="165">
        <v>45800079</v>
      </c>
      <c r="E39" s="120">
        <v>30970609</v>
      </c>
      <c r="F39" s="120">
        <f t="shared" ref="F39:F45" si="29">E39-D39</f>
        <v>-14829470</v>
      </c>
      <c r="G39" s="122">
        <f t="shared" si="28"/>
        <v>-0.32378699608793249</v>
      </c>
      <c r="H39" s="133">
        <f t="shared" ref="H39:H45" si="30">E39</f>
        <v>30970609</v>
      </c>
      <c r="I39" s="134">
        <v>40737674</v>
      </c>
      <c r="J39" s="134">
        <f t="shared" ref="J39:J45" si="31">I39-H39</f>
        <v>9767065</v>
      </c>
      <c r="K39" s="135">
        <f t="shared" ref="K39:K50" si="32">IFERROR(J39/H39,0)</f>
        <v>0.31536561002077806</v>
      </c>
      <c r="L39" s="134">
        <f t="shared" ref="L39:L48" si="33">I39</f>
        <v>40737674</v>
      </c>
      <c r="M39" s="134">
        <v>39253717</v>
      </c>
      <c r="N39" s="134">
        <f t="shared" ref="N39:N46" si="34">M39-L39</f>
        <v>-1483957</v>
      </c>
      <c r="O39" s="135">
        <f t="shared" ref="O39:O50" si="35">IFERROR(N39/L39,0)</f>
        <v>-3.6427141127399663E-2</v>
      </c>
      <c r="P39" s="134">
        <f t="shared" ref="P39:P45" si="36">M39</f>
        <v>39253717</v>
      </c>
      <c r="Q39" s="134">
        <v>38323674</v>
      </c>
      <c r="R39" s="133">
        <f t="shared" ref="R39:R45" si="37">Q39-P39</f>
        <v>-930043</v>
      </c>
      <c r="S39" s="136">
        <f t="shared" ref="S39:S50" si="38">IFERROR(R39/P39,0)</f>
        <v>-2.3693119303835608E-2</v>
      </c>
      <c r="T39" s="134">
        <f t="shared" ref="T39:T45" si="39">Q39</f>
        <v>38323674</v>
      </c>
      <c r="U39" s="134">
        <v>37618146</v>
      </c>
      <c r="V39" s="133">
        <f t="shared" ref="V39:V45" si="40">U39-T39</f>
        <v>-705528</v>
      </c>
      <c r="W39" s="136">
        <f t="shared" ref="W39:W50" si="41">IFERROR(V39/T39,0)</f>
        <v>-1.8409717189432309E-2</v>
      </c>
    </row>
    <row r="40" spans="2:23">
      <c r="B40" s="109" t="s">
        <v>264</v>
      </c>
      <c r="C40" s="120">
        <v>0</v>
      </c>
      <c r="D40" s="120">
        <v>0</v>
      </c>
      <c r="E40" s="120">
        <v>0</v>
      </c>
      <c r="F40" s="120">
        <f t="shared" si="29"/>
        <v>0</v>
      </c>
      <c r="G40" s="122">
        <f t="shared" si="28"/>
        <v>0</v>
      </c>
      <c r="H40" s="133">
        <f t="shared" si="30"/>
        <v>0</v>
      </c>
      <c r="I40" s="134">
        <v>0</v>
      </c>
      <c r="J40" s="134">
        <f t="shared" si="31"/>
        <v>0</v>
      </c>
      <c r="K40" s="135">
        <f t="shared" si="32"/>
        <v>0</v>
      </c>
      <c r="L40" s="134">
        <f t="shared" si="33"/>
        <v>0</v>
      </c>
      <c r="M40" s="134">
        <v>0</v>
      </c>
      <c r="N40" s="134">
        <f t="shared" si="34"/>
        <v>0</v>
      </c>
      <c r="O40" s="135">
        <f t="shared" si="35"/>
        <v>0</v>
      </c>
      <c r="P40" s="134">
        <f t="shared" si="36"/>
        <v>0</v>
      </c>
      <c r="Q40" s="134">
        <v>0</v>
      </c>
      <c r="R40" s="133">
        <f t="shared" si="37"/>
        <v>0</v>
      </c>
      <c r="S40" s="136">
        <f t="shared" si="38"/>
        <v>0</v>
      </c>
      <c r="T40" s="134">
        <f t="shared" si="39"/>
        <v>0</v>
      </c>
      <c r="U40" s="134">
        <v>0</v>
      </c>
      <c r="V40" s="133">
        <f t="shared" si="40"/>
        <v>0</v>
      </c>
      <c r="W40" s="136">
        <f t="shared" si="41"/>
        <v>0</v>
      </c>
    </row>
    <row r="41" spans="2:23">
      <c r="B41" s="166" t="s">
        <v>265</v>
      </c>
      <c r="C41" s="120">
        <v>3926125</v>
      </c>
      <c r="D41" s="120">
        <v>3745950</v>
      </c>
      <c r="E41" s="120">
        <v>3926125</v>
      </c>
      <c r="F41" s="120">
        <f t="shared" si="29"/>
        <v>180175</v>
      </c>
      <c r="G41" s="122">
        <f t="shared" si="28"/>
        <v>4.8098613168888971E-2</v>
      </c>
      <c r="H41" s="133">
        <f t="shared" si="30"/>
        <v>3926125</v>
      </c>
      <c r="I41" s="134">
        <v>3926125</v>
      </c>
      <c r="J41" s="134">
        <f t="shared" si="31"/>
        <v>0</v>
      </c>
      <c r="K41" s="135">
        <f t="shared" si="32"/>
        <v>0</v>
      </c>
      <c r="L41" s="134">
        <f t="shared" si="33"/>
        <v>3926125</v>
      </c>
      <c r="M41" s="134">
        <v>3926125</v>
      </c>
      <c r="N41" s="134">
        <f t="shared" si="34"/>
        <v>0</v>
      </c>
      <c r="O41" s="135">
        <f t="shared" si="35"/>
        <v>0</v>
      </c>
      <c r="P41" s="134">
        <f t="shared" si="36"/>
        <v>3926125</v>
      </c>
      <c r="Q41" s="134">
        <v>3926125</v>
      </c>
      <c r="R41" s="133">
        <f t="shared" si="37"/>
        <v>0</v>
      </c>
      <c r="S41" s="136">
        <f t="shared" si="38"/>
        <v>0</v>
      </c>
      <c r="T41" s="134">
        <f t="shared" si="39"/>
        <v>3926125</v>
      </c>
      <c r="U41" s="134">
        <v>3926125</v>
      </c>
      <c r="V41" s="133">
        <f t="shared" si="40"/>
        <v>0</v>
      </c>
      <c r="W41" s="136">
        <f t="shared" si="41"/>
        <v>0</v>
      </c>
    </row>
    <row r="42" spans="2:23">
      <c r="B42" s="109" t="s">
        <v>266</v>
      </c>
      <c r="C42" s="120">
        <v>1257783</v>
      </c>
      <c r="D42" s="120">
        <v>985470</v>
      </c>
      <c r="E42" s="120">
        <v>1323008</v>
      </c>
      <c r="F42" s="120">
        <f t="shared" si="29"/>
        <v>337538</v>
      </c>
      <c r="G42" s="122">
        <f t="shared" si="28"/>
        <v>0.34251473915999475</v>
      </c>
      <c r="H42" s="133">
        <f t="shared" si="30"/>
        <v>1323008</v>
      </c>
      <c r="I42" s="134">
        <v>1388008</v>
      </c>
      <c r="J42" s="134">
        <f t="shared" si="31"/>
        <v>65000</v>
      </c>
      <c r="K42" s="135">
        <f t="shared" si="32"/>
        <v>4.913046633126935E-2</v>
      </c>
      <c r="L42" s="134">
        <f t="shared" si="33"/>
        <v>1388008</v>
      </c>
      <c r="M42" s="134">
        <v>1454958</v>
      </c>
      <c r="N42" s="134">
        <f t="shared" si="34"/>
        <v>66950</v>
      </c>
      <c r="O42" s="135">
        <f t="shared" si="35"/>
        <v>4.8234592307825314E-2</v>
      </c>
      <c r="P42" s="134">
        <f t="shared" si="36"/>
        <v>1454958</v>
      </c>
      <c r="Q42" s="134">
        <v>1523918</v>
      </c>
      <c r="R42" s="133">
        <f t="shared" si="37"/>
        <v>68960</v>
      </c>
      <c r="S42" s="136">
        <f t="shared" si="38"/>
        <v>4.7396557151477912E-2</v>
      </c>
      <c r="T42" s="134">
        <f t="shared" si="39"/>
        <v>1523918</v>
      </c>
      <c r="U42" s="134">
        <v>1594948</v>
      </c>
      <c r="V42" s="133">
        <f t="shared" si="40"/>
        <v>71030</v>
      </c>
      <c r="W42" s="136">
        <f t="shared" si="41"/>
        <v>4.6610119442122212E-2</v>
      </c>
    </row>
    <row r="43" spans="2:23">
      <c r="B43" s="166" t="s">
        <v>202</v>
      </c>
      <c r="C43" s="120">
        <v>16360883</v>
      </c>
      <c r="D43" s="120">
        <v>19703050</v>
      </c>
      <c r="E43" s="120">
        <v>16880003</v>
      </c>
      <c r="F43" s="120">
        <f t="shared" si="29"/>
        <v>-2823047</v>
      </c>
      <c r="G43" s="122">
        <f t="shared" si="28"/>
        <v>-0.14327969527560458</v>
      </c>
      <c r="H43" s="133">
        <f t="shared" si="30"/>
        <v>16880003</v>
      </c>
      <c r="I43" s="134">
        <v>17470803</v>
      </c>
      <c r="J43" s="134">
        <f t="shared" si="31"/>
        <v>590800</v>
      </c>
      <c r="K43" s="135">
        <f t="shared" si="32"/>
        <v>3.4999993779621957E-2</v>
      </c>
      <c r="L43" s="134">
        <f t="shared" si="33"/>
        <v>17470803</v>
      </c>
      <c r="M43" s="134">
        <v>18047339</v>
      </c>
      <c r="N43" s="134">
        <f t="shared" si="34"/>
        <v>576536</v>
      </c>
      <c r="O43" s="135">
        <f t="shared" si="35"/>
        <v>3.2999971438061548E-2</v>
      </c>
      <c r="P43" s="134">
        <f t="shared" si="36"/>
        <v>18047339</v>
      </c>
      <c r="Q43" s="134">
        <v>18588759</v>
      </c>
      <c r="R43" s="133">
        <f t="shared" si="37"/>
        <v>541420</v>
      </c>
      <c r="S43" s="136">
        <f t="shared" si="38"/>
        <v>2.9999990580328768E-2</v>
      </c>
      <c r="T43" s="134">
        <f t="shared" si="39"/>
        <v>18588759</v>
      </c>
      <c r="U43" s="134">
        <v>19146422</v>
      </c>
      <c r="V43" s="133">
        <f t="shared" si="40"/>
        <v>557663</v>
      </c>
      <c r="W43" s="136">
        <f t="shared" si="41"/>
        <v>3.0000012373069124E-2</v>
      </c>
    </row>
    <row r="44" spans="2:23">
      <c r="B44" s="109" t="s">
        <v>267</v>
      </c>
      <c r="C44" s="120">
        <v>6870180</v>
      </c>
      <c r="D44" s="165">
        <v>6870180</v>
      </c>
      <c r="E44" s="120">
        <v>7654441</v>
      </c>
      <c r="F44" s="120">
        <f t="shared" si="29"/>
        <v>784261</v>
      </c>
      <c r="G44" s="122">
        <f t="shared" si="28"/>
        <v>0.1141543598566559</v>
      </c>
      <c r="H44" s="133">
        <f t="shared" si="30"/>
        <v>7654441</v>
      </c>
      <c r="I44" s="134">
        <v>8669325</v>
      </c>
      <c r="J44" s="134">
        <f t="shared" si="31"/>
        <v>1014884</v>
      </c>
      <c r="K44" s="135">
        <f t="shared" si="32"/>
        <v>0.13258760502563152</v>
      </c>
      <c r="L44" s="134">
        <f t="shared" si="33"/>
        <v>8669325</v>
      </c>
      <c r="M44" s="134">
        <v>9749162</v>
      </c>
      <c r="N44" s="134">
        <f t="shared" si="34"/>
        <v>1079837</v>
      </c>
      <c r="O44" s="135">
        <f t="shared" si="35"/>
        <v>0.12455837103811428</v>
      </c>
      <c r="P44" s="134">
        <f t="shared" si="36"/>
        <v>9749162</v>
      </c>
      <c r="Q44" s="134">
        <v>10373108</v>
      </c>
      <c r="R44" s="133">
        <f t="shared" si="37"/>
        <v>623946</v>
      </c>
      <c r="S44" s="136">
        <f t="shared" si="38"/>
        <v>6.3999962253165968E-2</v>
      </c>
      <c r="T44" s="134">
        <f t="shared" si="39"/>
        <v>10373108</v>
      </c>
      <c r="U44" s="134">
        <v>11036987</v>
      </c>
      <c r="V44" s="133">
        <f t="shared" si="40"/>
        <v>663879</v>
      </c>
      <c r="W44" s="136">
        <f t="shared" si="41"/>
        <v>6.4000008483474771E-2</v>
      </c>
    </row>
    <row r="45" spans="2:23">
      <c r="B45" s="109" t="s">
        <v>209</v>
      </c>
      <c r="C45" s="120">
        <v>1244261</v>
      </c>
      <c r="D45" s="165">
        <v>1244261</v>
      </c>
      <c r="E45" s="120">
        <v>1273882</v>
      </c>
      <c r="F45" s="120">
        <f t="shared" si="29"/>
        <v>29621</v>
      </c>
      <c r="G45" s="122">
        <f t="shared" si="28"/>
        <v>2.3806098559707278E-2</v>
      </c>
      <c r="H45" s="133">
        <f t="shared" si="30"/>
        <v>1273882</v>
      </c>
      <c r="I45" s="134">
        <v>1370442</v>
      </c>
      <c r="J45" s="134">
        <f t="shared" si="31"/>
        <v>96560</v>
      </c>
      <c r="K45" s="135">
        <f t="shared" si="32"/>
        <v>7.5799799353472294E-2</v>
      </c>
      <c r="L45" s="134">
        <f t="shared" si="33"/>
        <v>1370442</v>
      </c>
      <c r="M45" s="134">
        <v>1476514</v>
      </c>
      <c r="N45" s="134">
        <f t="shared" si="34"/>
        <v>106072</v>
      </c>
      <c r="O45" s="135">
        <f t="shared" si="35"/>
        <v>7.7399846181013129E-2</v>
      </c>
      <c r="P45" s="134">
        <f t="shared" si="36"/>
        <v>1476514</v>
      </c>
      <c r="Q45" s="134">
        <v>1586514</v>
      </c>
      <c r="R45" s="133">
        <f t="shared" si="37"/>
        <v>110000</v>
      </c>
      <c r="S45" s="136">
        <f t="shared" si="38"/>
        <v>7.449980155961948E-2</v>
      </c>
      <c r="T45" s="134">
        <f t="shared" si="39"/>
        <v>1586514</v>
      </c>
      <c r="U45" s="134">
        <v>1684402</v>
      </c>
      <c r="V45" s="133">
        <f t="shared" si="40"/>
        <v>97888</v>
      </c>
      <c r="W45" s="136">
        <f t="shared" si="41"/>
        <v>6.1700054332958928E-2</v>
      </c>
    </row>
    <row r="46" spans="2:23">
      <c r="B46" s="167"/>
      <c r="C46" s="120">
        <v>0</v>
      </c>
      <c r="D46" s="165">
        <v>0</v>
      </c>
      <c r="E46" s="120">
        <v>0</v>
      </c>
      <c r="F46" s="120"/>
      <c r="G46" s="122"/>
      <c r="I46" s="109"/>
      <c r="J46" s="109"/>
      <c r="K46" s="135">
        <f t="shared" si="32"/>
        <v>0</v>
      </c>
      <c r="L46" s="109">
        <f t="shared" si="33"/>
        <v>0</v>
      </c>
      <c r="M46" s="109"/>
      <c r="N46" s="109">
        <f t="shared" si="34"/>
        <v>0</v>
      </c>
      <c r="O46" s="135">
        <f t="shared" si="35"/>
        <v>0</v>
      </c>
      <c r="P46" s="109"/>
      <c r="Q46" s="109"/>
      <c r="S46" s="136">
        <f t="shared" si="38"/>
        <v>0</v>
      </c>
      <c r="T46" s="109"/>
      <c r="U46" s="109"/>
      <c r="W46" s="136">
        <f t="shared" si="41"/>
        <v>0</v>
      </c>
    </row>
    <row r="47" spans="2:23" s="132" customFormat="1" ht="15.75">
      <c r="B47" s="168" t="s">
        <v>166</v>
      </c>
      <c r="C47" s="169">
        <f>C37+SUM(C39:C45)</f>
        <v>240342532</v>
      </c>
      <c r="D47" s="169">
        <f>D37+SUM(D39:D45)</f>
        <v>260817560</v>
      </c>
      <c r="E47" s="146">
        <f>E37+SUM(E39:E45)</f>
        <v>232893435</v>
      </c>
      <c r="F47" s="146">
        <f>E47-D47</f>
        <v>-27924125</v>
      </c>
      <c r="G47" s="170">
        <f>IFERROR(E47/D47-1,0)</f>
        <v>-0.10706382269660064</v>
      </c>
      <c r="H47" s="146">
        <f>H37+SUM(H39:H45)</f>
        <v>232893435</v>
      </c>
      <c r="I47" s="146">
        <f>I37+SUM(I39:I45)</f>
        <v>251230142</v>
      </c>
      <c r="J47" s="146">
        <f>J37+SUM(J39:J45)</f>
        <v>18336707</v>
      </c>
      <c r="K47" s="162">
        <f t="shared" si="32"/>
        <v>7.8734323275364115E-2</v>
      </c>
      <c r="L47" s="146">
        <f>L37+SUM(L39:L45)</f>
        <v>251230142</v>
      </c>
      <c r="M47" s="146">
        <f>M37+SUM(M39:M45)</f>
        <v>258819435</v>
      </c>
      <c r="N47" s="146">
        <f>N37+SUM(N39:N45)</f>
        <v>7589293</v>
      </c>
      <c r="O47" s="162">
        <f t="shared" si="35"/>
        <v>3.0208528879468611E-2</v>
      </c>
      <c r="P47" s="146">
        <f>P37+SUM(P39:P45)</f>
        <v>258819435</v>
      </c>
      <c r="Q47" s="146">
        <f>Q37+SUM(Q39:Q45)</f>
        <v>266392100</v>
      </c>
      <c r="R47" s="145">
        <f>R37+SUM(R39:R45)</f>
        <v>7572665</v>
      </c>
      <c r="S47" s="163">
        <f t="shared" si="38"/>
        <v>2.9258486712947195E-2</v>
      </c>
      <c r="T47" s="146">
        <f>T37+SUM(T39:T45)</f>
        <v>266392100</v>
      </c>
      <c r="U47" s="146">
        <f>U37+SUM(U39:U45)</f>
        <v>274227547</v>
      </c>
      <c r="V47" s="145">
        <f>V37+SUM(V39:V45)</f>
        <v>7835447</v>
      </c>
      <c r="W47" s="163">
        <f t="shared" si="41"/>
        <v>2.9413210827197955E-2</v>
      </c>
    </row>
    <row r="48" spans="2:23" ht="15.75" thickBot="1">
      <c r="B48" s="171" t="s">
        <v>167</v>
      </c>
      <c r="C48" s="172">
        <v>6028768</v>
      </c>
      <c r="D48" s="173">
        <v>-11534127</v>
      </c>
      <c r="E48" s="173">
        <v>6042706</v>
      </c>
      <c r="F48" s="173">
        <f>E48-D48</f>
        <v>17576833</v>
      </c>
      <c r="G48" s="174">
        <f>IFERROR(E48/D48-1,0)</f>
        <v>-1.5238979941871631</v>
      </c>
      <c r="H48" s="133">
        <f>E48</f>
        <v>6042706</v>
      </c>
      <c r="I48" s="175">
        <v>6042706</v>
      </c>
      <c r="J48" s="173">
        <f>I48-H48</f>
        <v>0</v>
      </c>
      <c r="K48" s="174">
        <f t="shared" si="32"/>
        <v>0</v>
      </c>
      <c r="L48" s="176">
        <f t="shared" si="33"/>
        <v>6042706</v>
      </c>
      <c r="M48" s="175">
        <v>6042706</v>
      </c>
      <c r="N48" s="173">
        <f>+M48-L48</f>
        <v>0</v>
      </c>
      <c r="O48" s="177">
        <f t="shared" si="35"/>
        <v>0</v>
      </c>
      <c r="P48" s="176">
        <f>M48</f>
        <v>6042706</v>
      </c>
      <c r="Q48" s="175">
        <v>6042706</v>
      </c>
      <c r="R48" s="177">
        <f>+Q48-P48</f>
        <v>0</v>
      </c>
      <c r="S48" s="178">
        <f t="shared" si="38"/>
        <v>0</v>
      </c>
      <c r="T48" s="176">
        <f>Q48</f>
        <v>6042706</v>
      </c>
      <c r="U48" s="175">
        <v>6042706</v>
      </c>
      <c r="V48" s="177">
        <f>+U48-T48</f>
        <v>0</v>
      </c>
      <c r="W48" s="178">
        <f t="shared" si="41"/>
        <v>0</v>
      </c>
    </row>
    <row r="49" spans="2:23" s="132" customFormat="1" ht="17.25" thickTop="1" thickBot="1">
      <c r="B49" s="179" t="s">
        <v>268</v>
      </c>
      <c r="C49" s="180">
        <f>C47+C48</f>
        <v>246371300</v>
      </c>
      <c r="D49" s="181">
        <f>D47+D48</f>
        <v>249283433</v>
      </c>
      <c r="E49" s="182">
        <f>E47+E48</f>
        <v>238936141</v>
      </c>
      <c r="F49" s="183">
        <f>E49-D49</f>
        <v>-10347292</v>
      </c>
      <c r="G49" s="184">
        <f>IFERROR(E49/D49-1,0)</f>
        <v>-4.1508141457599401E-2</v>
      </c>
      <c r="H49" s="182">
        <f>H47+H48</f>
        <v>238936141</v>
      </c>
      <c r="I49" s="182">
        <f>I47+I48</f>
        <v>257272848</v>
      </c>
      <c r="J49" s="182">
        <f>J47+J48</f>
        <v>18336707</v>
      </c>
      <c r="K49" s="185">
        <f t="shared" si="32"/>
        <v>7.6743128616947071E-2</v>
      </c>
      <c r="L49" s="182">
        <f>L47+L48</f>
        <v>257272848</v>
      </c>
      <c r="M49" s="182">
        <f>M47+M48</f>
        <v>264862141</v>
      </c>
      <c r="N49" s="182">
        <f>N47+N48</f>
        <v>7589293</v>
      </c>
      <c r="O49" s="185">
        <f t="shared" si="35"/>
        <v>2.9499004885272618E-2</v>
      </c>
      <c r="P49" s="182">
        <f>P47+P48</f>
        <v>264862141</v>
      </c>
      <c r="Q49" s="182">
        <f>Q47+Q48</f>
        <v>272434806</v>
      </c>
      <c r="R49" s="186">
        <f>R47+R48</f>
        <v>7572665</v>
      </c>
      <c r="S49" s="187">
        <f t="shared" si="38"/>
        <v>2.8590968008523347E-2</v>
      </c>
      <c r="T49" s="182">
        <f>T47+T48</f>
        <v>272434806</v>
      </c>
      <c r="U49" s="182">
        <f>U47+U48</f>
        <v>280270253</v>
      </c>
      <c r="V49" s="186">
        <f>V47+V48</f>
        <v>7835447</v>
      </c>
      <c r="W49" s="187">
        <f t="shared" si="41"/>
        <v>2.8760814798385197E-2</v>
      </c>
    </row>
    <row r="50" spans="2:23" s="132" customFormat="1" ht="16.5" thickBot="1">
      <c r="B50" s="188" t="s">
        <v>269</v>
      </c>
      <c r="C50" s="189">
        <f>C49-C25</f>
        <v>0</v>
      </c>
      <c r="D50" s="189">
        <f>D49-D25</f>
        <v>0</v>
      </c>
      <c r="E50" s="190">
        <f>E49-E25</f>
        <v>0</v>
      </c>
      <c r="F50" s="190">
        <f>E50-D50</f>
        <v>0</v>
      </c>
      <c r="G50" s="191"/>
      <c r="H50" s="190">
        <f>H49-H25</f>
        <v>0</v>
      </c>
      <c r="I50" s="190">
        <f>I49-I25</f>
        <v>0</v>
      </c>
      <c r="J50" s="190">
        <f>J49-J25</f>
        <v>0</v>
      </c>
      <c r="K50" s="192">
        <f t="shared" si="32"/>
        <v>0</v>
      </c>
      <c r="L50" s="190">
        <f>L49-L25</f>
        <v>0</v>
      </c>
      <c r="M50" s="190">
        <f>M49-M25</f>
        <v>0</v>
      </c>
      <c r="N50" s="190">
        <f>N49-N25</f>
        <v>0</v>
      </c>
      <c r="O50" s="192">
        <f t="shared" si="35"/>
        <v>0</v>
      </c>
      <c r="P50" s="190">
        <f>P49-P25</f>
        <v>0</v>
      </c>
      <c r="Q50" s="190">
        <f>Q49-Q25</f>
        <v>0</v>
      </c>
      <c r="R50" s="193">
        <f>R49-R25</f>
        <v>0</v>
      </c>
      <c r="S50" s="194">
        <f t="shared" si="38"/>
        <v>0</v>
      </c>
      <c r="T50" s="190">
        <f>T49-T25</f>
        <v>0</v>
      </c>
      <c r="U50" s="190">
        <f>U49-U25</f>
        <v>0</v>
      </c>
      <c r="V50" s="193">
        <f>V49-V25</f>
        <v>0</v>
      </c>
      <c r="W50" s="194">
        <f t="shared" si="41"/>
        <v>0</v>
      </c>
    </row>
    <row r="51" spans="2:23" ht="15.75" thickBot="1">
      <c r="C51" s="195"/>
      <c r="D51" s="195"/>
      <c r="E51" s="133"/>
      <c r="G51" s="196"/>
    </row>
    <row r="52" spans="2:23" ht="16.5" thickBot="1">
      <c r="B52" s="197" t="s">
        <v>270</v>
      </c>
      <c r="C52" s="198" t="s">
        <v>271</v>
      </c>
      <c r="D52" s="199"/>
      <c r="E52" s="200"/>
      <c r="F52" s="201"/>
      <c r="G52" s="202"/>
    </row>
    <row r="53" spans="2:23">
      <c r="B53" s="203" t="s">
        <v>272</v>
      </c>
      <c r="C53" s="204">
        <v>2.5000000000000001E-2</v>
      </c>
      <c r="D53" s="200"/>
      <c r="E53" s="200"/>
      <c r="F53" s="205"/>
      <c r="G53" s="202"/>
    </row>
    <row r="54" spans="2:23" ht="15.75" thickBot="1">
      <c r="B54" s="206" t="s">
        <v>273</v>
      </c>
      <c r="C54" s="207">
        <v>2.5000000000000001E-2</v>
      </c>
      <c r="D54" s="199"/>
      <c r="E54" s="199"/>
      <c r="F54" s="208"/>
      <c r="G54" s="202"/>
    </row>
    <row r="55" spans="2:23" ht="15.75" thickBot="1">
      <c r="B55" s="209"/>
      <c r="C55" s="210"/>
      <c r="D55" s="199"/>
      <c r="E55" s="199"/>
      <c r="F55" s="208"/>
      <c r="G55" s="202"/>
    </row>
    <row r="56" spans="2:23" ht="30">
      <c r="B56" s="211" t="s">
        <v>274</v>
      </c>
      <c r="C56" s="212">
        <f>+D65</f>
        <v>18.809999999999999</v>
      </c>
      <c r="D56" s="213"/>
      <c r="E56" s="214"/>
      <c r="F56" s="215"/>
      <c r="G56" s="216"/>
    </row>
    <row r="57" spans="2:23" ht="30.75" thickBot="1">
      <c r="B57" s="217" t="s">
        <v>275</v>
      </c>
      <c r="C57" s="218">
        <f>+F65</f>
        <v>18.809999999999999</v>
      </c>
      <c r="D57" s="213"/>
      <c r="E57" s="219"/>
      <c r="F57" s="220"/>
      <c r="G57" s="221"/>
    </row>
    <row r="58" spans="2:23">
      <c r="B58" s="215"/>
      <c r="C58" s="220"/>
      <c r="D58" s="219"/>
      <c r="E58" s="219"/>
      <c r="F58" s="220"/>
      <c r="G58" s="221"/>
    </row>
    <row r="59" spans="2:23">
      <c r="B59" s="215"/>
      <c r="C59" s="215"/>
      <c r="D59" s="214"/>
      <c r="E59" s="214"/>
      <c r="F59" s="215"/>
      <c r="G59" s="222"/>
    </row>
    <row r="60" spans="2:23">
      <c r="B60" s="223"/>
      <c r="C60" s="224"/>
      <c r="D60" s="225"/>
      <c r="E60" s="225"/>
      <c r="F60" s="224"/>
      <c r="G60" s="226"/>
      <c r="H60" s="226"/>
      <c r="I60" s="226"/>
      <c r="J60" s="226"/>
      <c r="M60" s="226"/>
      <c r="Q60" s="226"/>
      <c r="U60" s="226"/>
    </row>
    <row r="61" spans="2:23" ht="15.75" thickBot="1">
      <c r="B61" s="215"/>
      <c r="C61" s="220"/>
      <c r="D61" s="219"/>
      <c r="E61" s="219"/>
      <c r="F61" s="220"/>
      <c r="G61" s="221"/>
    </row>
    <row r="62" spans="2:23" ht="24" thickBot="1">
      <c r="B62" s="227"/>
      <c r="C62" s="339" t="s">
        <v>276</v>
      </c>
      <c r="D62" s="340"/>
      <c r="E62" s="339" t="s">
        <v>277</v>
      </c>
      <c r="F62" s="340"/>
      <c r="G62" s="228"/>
    </row>
    <row r="63" spans="2:23" ht="21" thickBot="1">
      <c r="B63" s="229" t="s">
        <v>68</v>
      </c>
      <c r="C63" s="230" t="s">
        <v>278</v>
      </c>
      <c r="D63" s="230" t="s">
        <v>279</v>
      </c>
      <c r="E63" s="230" t="s">
        <v>278</v>
      </c>
      <c r="F63" s="230" t="s">
        <v>279</v>
      </c>
      <c r="G63" s="228"/>
    </row>
    <row r="64" spans="2:23" ht="21" thickBot="1">
      <c r="B64" s="231" t="s">
        <v>280</v>
      </c>
      <c r="C64" s="232">
        <v>18</v>
      </c>
      <c r="D64" s="232"/>
      <c r="E64" s="232">
        <v>16</v>
      </c>
      <c r="F64" s="232"/>
      <c r="G64" s="228"/>
    </row>
    <row r="65" spans="2:7" ht="21" thickBot="1">
      <c r="B65" s="231" t="s">
        <v>281</v>
      </c>
      <c r="C65" s="232">
        <v>18.29</v>
      </c>
      <c r="D65" s="232">
        <v>18.809999999999999</v>
      </c>
      <c r="E65" s="232">
        <v>18.29</v>
      </c>
      <c r="F65" s="232">
        <v>18.809999999999999</v>
      </c>
      <c r="G65" s="228"/>
    </row>
    <row r="66" spans="2:7" ht="21" thickBot="1">
      <c r="B66" s="231" t="s">
        <v>282</v>
      </c>
      <c r="C66" s="232">
        <v>15.75</v>
      </c>
      <c r="D66" s="232"/>
      <c r="E66" s="232">
        <v>15</v>
      </c>
      <c r="F66" s="232"/>
      <c r="G66" s="228"/>
    </row>
    <row r="67" spans="2:7" ht="21" thickBot="1">
      <c r="B67" s="233" t="s">
        <v>283</v>
      </c>
      <c r="C67" s="234">
        <v>15.75</v>
      </c>
      <c r="D67" s="234"/>
      <c r="E67" s="234">
        <v>15.75</v>
      </c>
      <c r="F67" s="234"/>
      <c r="G67" s="228"/>
    </row>
    <row r="68" spans="2:7">
      <c r="C68" s="195"/>
      <c r="D68" s="195"/>
      <c r="E68" s="195"/>
      <c r="F68" s="195"/>
      <c r="G68" s="228"/>
    </row>
  </sheetData>
  <sheetProtection algorithmName="SHA-512" hashValue="MnoyLiizgyH+qolhOTSLibGT9qN8Z8BTPR0atjV6K6AHRvF88VpqzH/cR3V8L9++mwA3gwpxi5T8hPYvQzRnoA==" saltValue="uewDl300tIy1litMw9y8bw==" spinCount="100000" sheet="1" objects="1" scenarios="1" formatCells="0" formatColumns="0" formatRows="0" insertColumns="0" insertRows="0" insertHyperlinks="0" sort="0" autoFilter="0" pivotTables="0"/>
  <mergeCells count="11">
    <mergeCell ref="B5:B6"/>
    <mergeCell ref="C5:C6"/>
    <mergeCell ref="D5:D6"/>
    <mergeCell ref="E5:E6"/>
    <mergeCell ref="F5:G5"/>
    <mergeCell ref="L5:O5"/>
    <mergeCell ref="P5:S5"/>
    <mergeCell ref="T5:W5"/>
    <mergeCell ref="C62:D62"/>
    <mergeCell ref="E62:F62"/>
    <mergeCell ref="H5:K5"/>
  </mergeCells>
  <printOptions horizontalCentered="1"/>
  <pageMargins left="0.25" right="0.25" top="0.75" bottom="0.75" header="0.3" footer="0.3"/>
  <pageSetup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138C-46F0-4DF1-B99E-B1865305EF66}">
  <sheetPr>
    <tabColor rgb="FF7030A0"/>
  </sheetPr>
  <dimension ref="A1:K3648"/>
  <sheetViews>
    <sheetView workbookViewId="0">
      <pane ySplit="16" topLeftCell="A234" activePane="bottomLeft" state="frozen"/>
      <selection activeCell="L41" sqref="L41"/>
      <selection pane="bottomLeft" activeCell="F244" sqref="F244"/>
    </sheetView>
  </sheetViews>
  <sheetFormatPr defaultRowHeight="15"/>
  <cols>
    <col min="1" max="1" width="44.5703125" customWidth="1"/>
    <col min="2" max="2" width="9.5703125" bestFit="1" customWidth="1"/>
    <col min="3" max="3" width="12.7109375" bestFit="1" customWidth="1"/>
    <col min="4" max="4" width="12.85546875" bestFit="1" customWidth="1"/>
    <col min="5" max="5" width="15.85546875" bestFit="1" customWidth="1"/>
    <col min="6" max="6" width="14" bestFit="1" customWidth="1"/>
    <col min="7" max="7" width="28.140625" bestFit="1" customWidth="1"/>
    <col min="8" max="8" width="14.28515625" bestFit="1" customWidth="1"/>
    <col min="9" max="9" width="16.5703125" bestFit="1" customWidth="1"/>
    <col min="10" max="10" width="15" bestFit="1" customWidth="1"/>
    <col min="11" max="11" width="12.85546875" bestFit="1" customWidth="1"/>
    <col min="12" max="12" width="27.85546875" bestFit="1" customWidth="1"/>
    <col min="13" max="13" width="12.7109375" bestFit="1" customWidth="1"/>
  </cols>
  <sheetData>
    <row r="1" spans="1:11">
      <c r="A1" s="3" t="s">
        <v>76</v>
      </c>
    </row>
    <row r="2" spans="1:11">
      <c r="A2" s="3" t="s">
        <v>108</v>
      </c>
    </row>
    <row r="3" spans="1:11">
      <c r="A3" t="s">
        <v>109</v>
      </c>
    </row>
    <row r="5" spans="1:11">
      <c r="A5" t="s">
        <v>78</v>
      </c>
    </row>
    <row r="6" spans="1:11">
      <c r="A6" t="s">
        <v>81</v>
      </c>
    </row>
    <row r="7" spans="1:11">
      <c r="A7" t="s">
        <v>77</v>
      </c>
    </row>
    <row r="9" spans="1:11">
      <c r="A9" s="3" t="s">
        <v>79</v>
      </c>
    </row>
    <row r="10" spans="1:11">
      <c r="A10" s="3" t="s">
        <v>80</v>
      </c>
    </row>
    <row r="11" spans="1:11">
      <c r="A11" s="4" t="s">
        <v>82</v>
      </c>
    </row>
    <row r="12" spans="1:11">
      <c r="A12" s="4"/>
    </row>
    <row r="13" spans="1:11">
      <c r="A13" s="4" t="s">
        <v>107</v>
      </c>
    </row>
    <row r="14" spans="1:11">
      <c r="A14" t="s">
        <v>111</v>
      </c>
    </row>
    <row r="16" spans="1:11">
      <c r="A16" s="3" t="s">
        <v>70</v>
      </c>
      <c r="B16" s="3" t="s">
        <v>72</v>
      </c>
      <c r="C16" s="3" t="s">
        <v>71</v>
      </c>
      <c r="D16" s="3" t="s">
        <v>68</v>
      </c>
      <c r="E16" s="3" t="s">
        <v>69</v>
      </c>
      <c r="F16" s="3" t="s">
        <v>18</v>
      </c>
      <c r="G16" s="3" t="s">
        <v>67</v>
      </c>
      <c r="H16" s="3" t="s">
        <v>19</v>
      </c>
      <c r="I16" s="3" t="s">
        <v>90</v>
      </c>
      <c r="J16" s="3" t="s">
        <v>91</v>
      </c>
      <c r="K16" s="3" t="s">
        <v>73</v>
      </c>
    </row>
    <row r="17" spans="1:11">
      <c r="A17" t="s">
        <v>20</v>
      </c>
      <c r="B17">
        <v>2237</v>
      </c>
      <c r="C17" t="s">
        <v>42</v>
      </c>
      <c r="D17" t="s">
        <v>38</v>
      </c>
      <c r="E17" t="s">
        <v>23</v>
      </c>
      <c r="F17" t="s">
        <v>0</v>
      </c>
      <c r="G17" t="s">
        <v>24</v>
      </c>
      <c r="H17" t="s">
        <v>1</v>
      </c>
      <c r="I17" t="s">
        <v>85</v>
      </c>
      <c r="J17" t="s">
        <v>86</v>
      </c>
      <c r="K17">
        <v>1478</v>
      </c>
    </row>
    <row r="18" spans="1:11">
      <c r="A18" t="s">
        <v>20</v>
      </c>
      <c r="B18">
        <v>2171</v>
      </c>
      <c r="C18" t="s">
        <v>32</v>
      </c>
      <c r="D18" t="s">
        <v>33</v>
      </c>
      <c r="E18" t="s">
        <v>23</v>
      </c>
      <c r="F18" t="s">
        <v>12</v>
      </c>
      <c r="G18" t="s">
        <v>13</v>
      </c>
      <c r="H18" t="s">
        <v>1</v>
      </c>
      <c r="I18" t="s">
        <v>85</v>
      </c>
      <c r="J18" t="s">
        <v>86</v>
      </c>
      <c r="K18">
        <v>276</v>
      </c>
    </row>
    <row r="19" spans="1:11">
      <c r="A19" t="s">
        <v>20</v>
      </c>
      <c r="B19">
        <v>2171</v>
      </c>
      <c r="C19" t="s">
        <v>32</v>
      </c>
      <c r="D19" t="s">
        <v>33</v>
      </c>
      <c r="E19" t="s">
        <v>23</v>
      </c>
      <c r="F19" t="s">
        <v>4</v>
      </c>
      <c r="G19" t="s">
        <v>6</v>
      </c>
      <c r="H19" t="s">
        <v>1</v>
      </c>
      <c r="I19" t="s">
        <v>85</v>
      </c>
      <c r="J19" t="s">
        <v>86</v>
      </c>
      <c r="K19">
        <v>2168</v>
      </c>
    </row>
    <row r="20" spans="1:11">
      <c r="A20" t="s">
        <v>20</v>
      </c>
      <c r="B20">
        <v>2184</v>
      </c>
      <c r="C20" t="s">
        <v>47</v>
      </c>
      <c r="D20" t="s">
        <v>35</v>
      </c>
      <c r="E20" t="s">
        <v>23</v>
      </c>
      <c r="F20" t="s">
        <v>3</v>
      </c>
      <c r="G20" t="s">
        <v>43</v>
      </c>
      <c r="H20" t="s">
        <v>5</v>
      </c>
      <c r="I20" t="s">
        <v>83</v>
      </c>
      <c r="J20" t="s">
        <v>84</v>
      </c>
      <c r="K20">
        <v>3794</v>
      </c>
    </row>
    <row r="21" spans="1:11">
      <c r="A21" t="s">
        <v>20</v>
      </c>
      <c r="B21">
        <v>2174</v>
      </c>
      <c r="C21" t="s">
        <v>59</v>
      </c>
      <c r="D21" t="s">
        <v>53</v>
      </c>
      <c r="E21" t="s">
        <v>23</v>
      </c>
      <c r="F21" t="s">
        <v>0</v>
      </c>
      <c r="G21" t="s">
        <v>24</v>
      </c>
      <c r="H21" t="s">
        <v>5</v>
      </c>
      <c r="I21" t="s">
        <v>85</v>
      </c>
      <c r="J21" t="s">
        <v>86</v>
      </c>
      <c r="K21">
        <v>387</v>
      </c>
    </row>
    <row r="22" spans="1:11">
      <c r="A22" t="s">
        <v>20</v>
      </c>
      <c r="B22">
        <v>2161</v>
      </c>
      <c r="C22" t="s">
        <v>28</v>
      </c>
      <c r="D22" t="s">
        <v>29</v>
      </c>
      <c r="E22" t="s">
        <v>23</v>
      </c>
      <c r="F22" t="s">
        <v>3</v>
      </c>
      <c r="G22" t="s">
        <v>43</v>
      </c>
      <c r="H22" t="s">
        <v>5</v>
      </c>
      <c r="I22" t="s">
        <v>83</v>
      </c>
      <c r="J22" t="s">
        <v>84</v>
      </c>
      <c r="K22">
        <v>6033</v>
      </c>
    </row>
    <row r="23" spans="1:11">
      <c r="A23" t="s">
        <v>20</v>
      </c>
      <c r="B23">
        <v>2201</v>
      </c>
      <c r="C23" t="s">
        <v>51</v>
      </c>
      <c r="D23" t="s">
        <v>31</v>
      </c>
      <c r="E23" t="s">
        <v>23</v>
      </c>
      <c r="F23" t="s">
        <v>9</v>
      </c>
      <c r="G23" t="s">
        <v>10</v>
      </c>
      <c r="H23" t="s">
        <v>1</v>
      </c>
      <c r="I23" t="s">
        <v>85</v>
      </c>
      <c r="J23" t="s">
        <v>86</v>
      </c>
      <c r="K23">
        <v>705</v>
      </c>
    </row>
    <row r="24" spans="1:11">
      <c r="A24" t="s">
        <v>20</v>
      </c>
      <c r="B24">
        <v>2227</v>
      </c>
      <c r="C24" t="s">
        <v>44</v>
      </c>
      <c r="D24" t="s">
        <v>41</v>
      </c>
      <c r="E24" t="s">
        <v>23</v>
      </c>
      <c r="F24" t="s">
        <v>4</v>
      </c>
      <c r="G24" t="s">
        <v>6</v>
      </c>
      <c r="H24" t="s">
        <v>5</v>
      </c>
      <c r="I24" t="s">
        <v>85</v>
      </c>
      <c r="J24" t="s">
        <v>86</v>
      </c>
      <c r="K24">
        <v>101</v>
      </c>
    </row>
    <row r="25" spans="1:11">
      <c r="A25" t="s">
        <v>20</v>
      </c>
      <c r="B25">
        <v>2181</v>
      </c>
      <c r="C25" t="s">
        <v>55</v>
      </c>
      <c r="D25" t="s">
        <v>53</v>
      </c>
      <c r="E25" t="s">
        <v>23</v>
      </c>
      <c r="F25" t="s">
        <v>3</v>
      </c>
      <c r="G25" t="s">
        <v>43</v>
      </c>
      <c r="H25" t="s">
        <v>1</v>
      </c>
      <c r="I25" t="s">
        <v>85</v>
      </c>
      <c r="J25" t="s">
        <v>86</v>
      </c>
      <c r="K25">
        <v>355</v>
      </c>
    </row>
    <row r="26" spans="1:11">
      <c r="A26" t="s">
        <v>20</v>
      </c>
      <c r="B26">
        <v>2171</v>
      </c>
      <c r="C26" t="s">
        <v>32</v>
      </c>
      <c r="D26" t="s">
        <v>33</v>
      </c>
      <c r="E26" t="s">
        <v>23</v>
      </c>
      <c r="F26" t="s">
        <v>0</v>
      </c>
      <c r="G26" t="s">
        <v>24</v>
      </c>
      <c r="H26" t="s">
        <v>5</v>
      </c>
      <c r="I26" t="s">
        <v>83</v>
      </c>
      <c r="J26" t="s">
        <v>84</v>
      </c>
      <c r="K26">
        <v>5139</v>
      </c>
    </row>
    <row r="27" spans="1:11">
      <c r="A27" t="s">
        <v>20</v>
      </c>
      <c r="B27">
        <v>2251</v>
      </c>
      <c r="C27" t="s">
        <v>25</v>
      </c>
      <c r="D27" t="s">
        <v>26</v>
      </c>
      <c r="E27" t="s">
        <v>27</v>
      </c>
      <c r="F27" t="s">
        <v>2</v>
      </c>
      <c r="G27" t="s">
        <v>11</v>
      </c>
      <c r="H27" t="s">
        <v>5</v>
      </c>
      <c r="I27" t="s">
        <v>83</v>
      </c>
      <c r="J27" t="s">
        <v>84</v>
      </c>
      <c r="K27">
        <v>2396.5</v>
      </c>
    </row>
    <row r="28" spans="1:11">
      <c r="A28" t="s">
        <v>20</v>
      </c>
      <c r="B28">
        <v>2197</v>
      </c>
      <c r="C28" t="s">
        <v>62</v>
      </c>
      <c r="D28" t="s">
        <v>31</v>
      </c>
      <c r="E28" t="s">
        <v>23</v>
      </c>
      <c r="F28" t="s">
        <v>8</v>
      </c>
      <c r="G28" t="s">
        <v>14</v>
      </c>
      <c r="H28" t="s">
        <v>5</v>
      </c>
      <c r="I28" t="s">
        <v>83</v>
      </c>
      <c r="J28" t="s">
        <v>84</v>
      </c>
      <c r="K28">
        <v>1530</v>
      </c>
    </row>
    <row r="29" spans="1:11">
      <c r="A29" t="s">
        <v>20</v>
      </c>
      <c r="B29">
        <v>2171</v>
      </c>
      <c r="C29" t="s">
        <v>32</v>
      </c>
      <c r="D29" t="s">
        <v>33</v>
      </c>
      <c r="E29" t="s">
        <v>23</v>
      </c>
      <c r="F29" t="s">
        <v>0</v>
      </c>
      <c r="G29" t="s">
        <v>24</v>
      </c>
      <c r="H29" t="s">
        <v>1</v>
      </c>
      <c r="I29" t="s">
        <v>85</v>
      </c>
      <c r="J29" t="s">
        <v>86</v>
      </c>
      <c r="K29">
        <v>1779</v>
      </c>
    </row>
    <row r="30" spans="1:11">
      <c r="A30" t="s">
        <v>20</v>
      </c>
      <c r="B30">
        <v>2187</v>
      </c>
      <c r="C30" t="s">
        <v>34</v>
      </c>
      <c r="D30" t="s">
        <v>35</v>
      </c>
      <c r="E30" t="s">
        <v>23</v>
      </c>
      <c r="F30" t="s">
        <v>0</v>
      </c>
      <c r="G30" t="s">
        <v>24</v>
      </c>
      <c r="H30" t="s">
        <v>5</v>
      </c>
      <c r="I30" t="s">
        <v>85</v>
      </c>
      <c r="J30" t="s">
        <v>86</v>
      </c>
      <c r="K30">
        <v>1624</v>
      </c>
    </row>
    <row r="31" spans="1:11">
      <c r="A31" t="s">
        <v>20</v>
      </c>
      <c r="B31">
        <v>2181</v>
      </c>
      <c r="C31" t="s">
        <v>55</v>
      </c>
      <c r="D31" t="s">
        <v>53</v>
      </c>
      <c r="E31" t="s">
        <v>23</v>
      </c>
      <c r="F31" t="s">
        <v>2</v>
      </c>
      <c r="G31" t="s">
        <v>11</v>
      </c>
      <c r="H31" t="s">
        <v>1</v>
      </c>
      <c r="I31" t="s">
        <v>83</v>
      </c>
      <c r="J31" t="s">
        <v>84</v>
      </c>
      <c r="K31">
        <v>60815</v>
      </c>
    </row>
    <row r="32" spans="1:11">
      <c r="A32" t="s">
        <v>20</v>
      </c>
      <c r="B32">
        <v>2204</v>
      </c>
      <c r="C32" t="s">
        <v>48</v>
      </c>
      <c r="D32" t="s">
        <v>49</v>
      </c>
      <c r="E32" t="s">
        <v>23</v>
      </c>
      <c r="F32" t="s">
        <v>12</v>
      </c>
      <c r="G32" t="s">
        <v>13</v>
      </c>
      <c r="H32" t="s">
        <v>1</v>
      </c>
      <c r="I32" t="s">
        <v>85</v>
      </c>
      <c r="J32" t="s">
        <v>86</v>
      </c>
      <c r="K32">
        <v>93</v>
      </c>
    </row>
    <row r="33" spans="1:11">
      <c r="A33" t="s">
        <v>20</v>
      </c>
      <c r="B33">
        <v>2217</v>
      </c>
      <c r="C33" t="s">
        <v>36</v>
      </c>
      <c r="D33" t="s">
        <v>22</v>
      </c>
      <c r="E33" t="s">
        <v>23</v>
      </c>
      <c r="F33" t="s">
        <v>9</v>
      </c>
      <c r="G33" t="s">
        <v>10</v>
      </c>
      <c r="H33" t="s">
        <v>1</v>
      </c>
      <c r="I33" t="s">
        <v>83</v>
      </c>
      <c r="J33" t="s">
        <v>84</v>
      </c>
      <c r="K33">
        <v>2967</v>
      </c>
    </row>
    <row r="34" spans="1:11">
      <c r="A34" t="s">
        <v>20</v>
      </c>
      <c r="B34">
        <v>2171</v>
      </c>
      <c r="C34" t="s">
        <v>32</v>
      </c>
      <c r="D34" t="s">
        <v>33</v>
      </c>
      <c r="E34" t="s">
        <v>23</v>
      </c>
      <c r="F34" t="s">
        <v>8</v>
      </c>
      <c r="G34" t="s">
        <v>14</v>
      </c>
      <c r="H34" t="s">
        <v>5</v>
      </c>
      <c r="I34" t="s">
        <v>83</v>
      </c>
      <c r="J34" t="s">
        <v>84</v>
      </c>
      <c r="K34">
        <v>1312.5</v>
      </c>
    </row>
    <row r="35" spans="1:11">
      <c r="A35" t="s">
        <v>20</v>
      </c>
      <c r="B35">
        <v>2194</v>
      </c>
      <c r="C35" t="s">
        <v>30</v>
      </c>
      <c r="D35" t="s">
        <v>31</v>
      </c>
      <c r="E35" t="s">
        <v>23</v>
      </c>
      <c r="F35" t="s">
        <v>2</v>
      </c>
      <c r="G35" t="s">
        <v>11</v>
      </c>
      <c r="H35" t="s">
        <v>5</v>
      </c>
      <c r="I35" t="s">
        <v>83</v>
      </c>
      <c r="J35" t="s">
        <v>84</v>
      </c>
      <c r="K35">
        <v>624</v>
      </c>
    </row>
    <row r="36" spans="1:11">
      <c r="A36" t="s">
        <v>20</v>
      </c>
      <c r="B36">
        <v>2217</v>
      </c>
      <c r="C36" t="s">
        <v>36</v>
      </c>
      <c r="D36" t="s">
        <v>22</v>
      </c>
      <c r="E36" t="s">
        <v>23</v>
      </c>
      <c r="F36" t="s">
        <v>3</v>
      </c>
      <c r="G36" t="s">
        <v>43</v>
      </c>
      <c r="H36" t="s">
        <v>1</v>
      </c>
      <c r="I36" t="s">
        <v>83</v>
      </c>
      <c r="J36" t="s">
        <v>84</v>
      </c>
      <c r="K36">
        <v>4463</v>
      </c>
    </row>
    <row r="37" spans="1:11">
      <c r="A37" t="s">
        <v>20</v>
      </c>
      <c r="B37">
        <v>2157</v>
      </c>
      <c r="C37" t="s">
        <v>46</v>
      </c>
      <c r="D37" t="s">
        <v>29</v>
      </c>
      <c r="E37" t="s">
        <v>23</v>
      </c>
      <c r="F37" t="s">
        <v>0</v>
      </c>
      <c r="G37" t="s">
        <v>24</v>
      </c>
      <c r="H37" t="s">
        <v>5</v>
      </c>
      <c r="I37" t="s">
        <v>83</v>
      </c>
      <c r="J37" t="s">
        <v>84</v>
      </c>
      <c r="K37">
        <v>5175</v>
      </c>
    </row>
    <row r="38" spans="1:11">
      <c r="A38" t="s">
        <v>20</v>
      </c>
      <c r="B38">
        <v>2251</v>
      </c>
      <c r="C38" t="s">
        <v>25</v>
      </c>
      <c r="D38" t="s">
        <v>26</v>
      </c>
      <c r="E38" t="s">
        <v>27</v>
      </c>
      <c r="F38" t="s">
        <v>7</v>
      </c>
      <c r="G38" t="s">
        <v>15</v>
      </c>
      <c r="H38" t="s">
        <v>1</v>
      </c>
      <c r="I38" t="s">
        <v>85</v>
      </c>
      <c r="J38" t="s">
        <v>86</v>
      </c>
      <c r="K38">
        <v>81</v>
      </c>
    </row>
    <row r="39" spans="1:11">
      <c r="A39" t="s">
        <v>20</v>
      </c>
      <c r="B39">
        <v>2171</v>
      </c>
      <c r="C39" t="s">
        <v>32</v>
      </c>
      <c r="D39" t="s">
        <v>33</v>
      </c>
      <c r="E39" t="s">
        <v>23</v>
      </c>
      <c r="F39" t="s">
        <v>7</v>
      </c>
      <c r="G39" t="s">
        <v>15</v>
      </c>
      <c r="H39" t="s">
        <v>1</v>
      </c>
      <c r="I39" t="s">
        <v>83</v>
      </c>
      <c r="J39" t="s">
        <v>84</v>
      </c>
      <c r="K39">
        <v>596</v>
      </c>
    </row>
    <row r="40" spans="1:11">
      <c r="A40" t="s">
        <v>20</v>
      </c>
      <c r="B40">
        <v>2201</v>
      </c>
      <c r="C40" t="s">
        <v>51</v>
      </c>
      <c r="D40" t="s">
        <v>31</v>
      </c>
      <c r="E40" t="s">
        <v>23</v>
      </c>
      <c r="F40" t="s">
        <v>12</v>
      </c>
      <c r="G40" t="s">
        <v>13</v>
      </c>
      <c r="H40" t="s">
        <v>5</v>
      </c>
      <c r="I40" t="s">
        <v>85</v>
      </c>
      <c r="J40" t="s">
        <v>86</v>
      </c>
      <c r="K40">
        <v>412</v>
      </c>
    </row>
    <row r="41" spans="1:11">
      <c r="A41" t="s">
        <v>20</v>
      </c>
      <c r="B41">
        <v>2154</v>
      </c>
      <c r="C41" t="s">
        <v>50</v>
      </c>
      <c r="D41" t="s">
        <v>29</v>
      </c>
      <c r="E41" t="s">
        <v>23</v>
      </c>
      <c r="F41" t="s">
        <v>4</v>
      </c>
      <c r="G41" t="s">
        <v>6</v>
      </c>
      <c r="H41" t="s">
        <v>5</v>
      </c>
      <c r="I41" t="s">
        <v>85</v>
      </c>
      <c r="J41" t="s">
        <v>86</v>
      </c>
      <c r="K41">
        <v>19</v>
      </c>
    </row>
    <row r="42" spans="1:11">
      <c r="A42" t="s">
        <v>20</v>
      </c>
      <c r="B42">
        <v>2211</v>
      </c>
      <c r="C42" t="s">
        <v>54</v>
      </c>
      <c r="D42" t="s">
        <v>49</v>
      </c>
      <c r="E42" t="s">
        <v>23</v>
      </c>
      <c r="F42" t="s">
        <v>8</v>
      </c>
      <c r="G42" t="s">
        <v>14</v>
      </c>
      <c r="H42" t="s">
        <v>5</v>
      </c>
      <c r="I42" t="s">
        <v>85</v>
      </c>
      <c r="J42" t="s">
        <v>86</v>
      </c>
      <c r="K42">
        <v>1142</v>
      </c>
    </row>
    <row r="43" spans="1:11">
      <c r="A43" t="s">
        <v>20</v>
      </c>
      <c r="B43">
        <v>2214</v>
      </c>
      <c r="C43" t="s">
        <v>21</v>
      </c>
      <c r="D43" t="s">
        <v>22</v>
      </c>
      <c r="E43" t="s">
        <v>23</v>
      </c>
      <c r="F43" t="s">
        <v>0</v>
      </c>
      <c r="G43" t="s">
        <v>24</v>
      </c>
      <c r="H43" t="s">
        <v>1</v>
      </c>
      <c r="I43" t="s">
        <v>83</v>
      </c>
      <c r="J43" t="s">
        <v>84</v>
      </c>
      <c r="K43">
        <v>3174</v>
      </c>
    </row>
    <row r="44" spans="1:11">
      <c r="A44" t="s">
        <v>20</v>
      </c>
      <c r="B44">
        <v>2241</v>
      </c>
      <c r="C44" t="s">
        <v>37</v>
      </c>
      <c r="D44" t="s">
        <v>38</v>
      </c>
      <c r="E44" t="s">
        <v>23</v>
      </c>
      <c r="F44" t="s">
        <v>0</v>
      </c>
      <c r="G44" t="s">
        <v>24</v>
      </c>
      <c r="H44" t="s">
        <v>1</v>
      </c>
      <c r="I44" t="s">
        <v>83</v>
      </c>
      <c r="J44" t="s">
        <v>84</v>
      </c>
      <c r="K44">
        <v>13390</v>
      </c>
    </row>
    <row r="45" spans="1:11">
      <c r="A45" t="s">
        <v>20</v>
      </c>
      <c r="B45">
        <v>2167</v>
      </c>
      <c r="C45" t="s">
        <v>63</v>
      </c>
      <c r="D45" t="s">
        <v>33</v>
      </c>
      <c r="E45" t="s">
        <v>23</v>
      </c>
      <c r="F45" t="s">
        <v>8</v>
      </c>
      <c r="G45" t="s">
        <v>14</v>
      </c>
      <c r="H45" t="s">
        <v>1</v>
      </c>
      <c r="I45" t="s">
        <v>85</v>
      </c>
      <c r="J45" t="s">
        <v>86</v>
      </c>
      <c r="K45">
        <v>1150</v>
      </c>
    </row>
    <row r="46" spans="1:11">
      <c r="A46" t="s">
        <v>20</v>
      </c>
      <c r="B46">
        <v>2207</v>
      </c>
      <c r="C46" t="s">
        <v>57</v>
      </c>
      <c r="D46" t="s">
        <v>49</v>
      </c>
      <c r="E46" t="s">
        <v>23</v>
      </c>
      <c r="F46" t="s">
        <v>2</v>
      </c>
      <c r="G46" t="s">
        <v>11</v>
      </c>
      <c r="H46" t="s">
        <v>5</v>
      </c>
      <c r="I46" t="s">
        <v>85</v>
      </c>
      <c r="J46" t="s">
        <v>86</v>
      </c>
      <c r="K46">
        <v>548</v>
      </c>
    </row>
    <row r="47" spans="1:11">
      <c r="A47" t="s">
        <v>20</v>
      </c>
      <c r="B47">
        <v>2217</v>
      </c>
      <c r="C47" t="s">
        <v>36</v>
      </c>
      <c r="D47" t="s">
        <v>22</v>
      </c>
      <c r="E47" t="s">
        <v>23</v>
      </c>
      <c r="F47" t="s">
        <v>8</v>
      </c>
      <c r="G47" t="s">
        <v>14</v>
      </c>
      <c r="H47" t="s">
        <v>1</v>
      </c>
      <c r="I47" t="s">
        <v>83</v>
      </c>
      <c r="J47" t="s">
        <v>84</v>
      </c>
      <c r="K47">
        <v>10956</v>
      </c>
    </row>
    <row r="48" spans="1:11">
      <c r="A48" t="s">
        <v>20</v>
      </c>
      <c r="B48">
        <v>2171</v>
      </c>
      <c r="C48" t="s">
        <v>32</v>
      </c>
      <c r="D48" t="s">
        <v>33</v>
      </c>
      <c r="E48" t="s">
        <v>23</v>
      </c>
      <c r="F48" t="s">
        <v>2</v>
      </c>
      <c r="G48" t="s">
        <v>11</v>
      </c>
      <c r="H48" t="s">
        <v>5</v>
      </c>
      <c r="I48" t="s">
        <v>85</v>
      </c>
      <c r="J48" t="s">
        <v>86</v>
      </c>
      <c r="K48">
        <v>547.5</v>
      </c>
    </row>
    <row r="49" spans="1:11">
      <c r="A49" t="s">
        <v>20</v>
      </c>
      <c r="B49">
        <v>2204</v>
      </c>
      <c r="C49" t="s">
        <v>48</v>
      </c>
      <c r="D49" t="s">
        <v>49</v>
      </c>
      <c r="E49" t="s">
        <v>23</v>
      </c>
      <c r="F49" t="s">
        <v>4</v>
      </c>
      <c r="G49" t="s">
        <v>6</v>
      </c>
      <c r="H49" t="s">
        <v>5</v>
      </c>
      <c r="I49" t="s">
        <v>85</v>
      </c>
      <c r="J49" t="s">
        <v>86</v>
      </c>
      <c r="K49">
        <v>20</v>
      </c>
    </row>
    <row r="50" spans="1:11">
      <c r="A50" t="s">
        <v>20</v>
      </c>
      <c r="B50">
        <v>2214</v>
      </c>
      <c r="C50" t="s">
        <v>21</v>
      </c>
      <c r="D50" t="s">
        <v>22</v>
      </c>
      <c r="E50" t="s">
        <v>23</v>
      </c>
      <c r="F50" t="s">
        <v>8</v>
      </c>
      <c r="G50" t="s">
        <v>14</v>
      </c>
      <c r="H50" t="s">
        <v>5</v>
      </c>
      <c r="I50" t="s">
        <v>83</v>
      </c>
      <c r="J50" t="s">
        <v>84</v>
      </c>
      <c r="K50">
        <v>138</v>
      </c>
    </row>
    <row r="51" spans="1:11">
      <c r="A51" t="s">
        <v>20</v>
      </c>
      <c r="B51">
        <v>2231</v>
      </c>
      <c r="C51" t="s">
        <v>40</v>
      </c>
      <c r="D51" t="s">
        <v>41</v>
      </c>
      <c r="E51" t="s">
        <v>23</v>
      </c>
      <c r="F51" t="s">
        <v>9</v>
      </c>
      <c r="G51" t="s">
        <v>10</v>
      </c>
      <c r="H51" t="s">
        <v>1</v>
      </c>
      <c r="I51" t="s">
        <v>85</v>
      </c>
      <c r="J51" t="s">
        <v>86</v>
      </c>
      <c r="K51">
        <v>552</v>
      </c>
    </row>
    <row r="52" spans="1:11">
      <c r="A52" t="s">
        <v>20</v>
      </c>
      <c r="B52">
        <v>2227</v>
      </c>
      <c r="C52" t="s">
        <v>44</v>
      </c>
      <c r="D52" t="s">
        <v>41</v>
      </c>
      <c r="E52" t="s">
        <v>23</v>
      </c>
      <c r="F52" t="s">
        <v>2</v>
      </c>
      <c r="G52" t="s">
        <v>11</v>
      </c>
      <c r="H52" t="s">
        <v>1</v>
      </c>
      <c r="I52" t="s">
        <v>83</v>
      </c>
      <c r="J52" t="s">
        <v>84</v>
      </c>
      <c r="K52">
        <v>57155</v>
      </c>
    </row>
    <row r="53" spans="1:11">
      <c r="A53" t="s">
        <v>20</v>
      </c>
      <c r="B53">
        <v>2234</v>
      </c>
      <c r="C53" t="s">
        <v>61</v>
      </c>
      <c r="D53" t="s">
        <v>38</v>
      </c>
      <c r="E53" t="s">
        <v>23</v>
      </c>
      <c r="F53" t="s">
        <v>2</v>
      </c>
      <c r="G53" t="s">
        <v>11</v>
      </c>
      <c r="H53" t="s">
        <v>1</v>
      </c>
      <c r="I53" t="s">
        <v>83</v>
      </c>
      <c r="J53" t="s">
        <v>84</v>
      </c>
      <c r="K53">
        <v>11146</v>
      </c>
    </row>
    <row r="54" spans="1:11">
      <c r="A54" t="s">
        <v>20</v>
      </c>
      <c r="B54">
        <v>2197</v>
      </c>
      <c r="C54" t="s">
        <v>62</v>
      </c>
      <c r="D54" t="s">
        <v>31</v>
      </c>
      <c r="E54" t="s">
        <v>23</v>
      </c>
      <c r="F54" t="s">
        <v>4</v>
      </c>
      <c r="G54" t="s">
        <v>6</v>
      </c>
      <c r="H54" t="s">
        <v>5</v>
      </c>
      <c r="I54" t="s">
        <v>83</v>
      </c>
      <c r="J54" t="s">
        <v>84</v>
      </c>
      <c r="K54">
        <v>78</v>
      </c>
    </row>
    <row r="55" spans="1:11">
      <c r="A55" t="s">
        <v>20</v>
      </c>
      <c r="B55">
        <v>2241</v>
      </c>
      <c r="C55" t="s">
        <v>37</v>
      </c>
      <c r="D55" t="s">
        <v>38</v>
      </c>
      <c r="E55" t="s">
        <v>23</v>
      </c>
      <c r="F55" t="s">
        <v>7</v>
      </c>
      <c r="G55" t="s">
        <v>15</v>
      </c>
      <c r="H55" t="s">
        <v>1</v>
      </c>
      <c r="I55" t="s">
        <v>85</v>
      </c>
      <c r="J55" t="s">
        <v>86</v>
      </c>
      <c r="K55">
        <v>61</v>
      </c>
    </row>
    <row r="56" spans="1:11">
      <c r="A56" t="s">
        <v>20</v>
      </c>
      <c r="B56">
        <v>2237</v>
      </c>
      <c r="C56" t="s">
        <v>42</v>
      </c>
      <c r="D56" t="s">
        <v>38</v>
      </c>
      <c r="E56" t="s">
        <v>23</v>
      </c>
      <c r="F56" t="s">
        <v>7</v>
      </c>
      <c r="G56" t="s">
        <v>15</v>
      </c>
      <c r="H56" t="s">
        <v>1</v>
      </c>
      <c r="I56" t="s">
        <v>83</v>
      </c>
      <c r="J56" t="s">
        <v>84</v>
      </c>
      <c r="K56">
        <v>745</v>
      </c>
    </row>
    <row r="57" spans="1:11">
      <c r="A57" t="s">
        <v>20</v>
      </c>
      <c r="B57">
        <v>2201</v>
      </c>
      <c r="C57" t="s">
        <v>51</v>
      </c>
      <c r="D57" t="s">
        <v>31</v>
      </c>
      <c r="E57" t="s">
        <v>23</v>
      </c>
      <c r="F57" t="s">
        <v>3</v>
      </c>
      <c r="G57" t="s">
        <v>43</v>
      </c>
      <c r="H57" t="s">
        <v>1</v>
      </c>
      <c r="I57" t="s">
        <v>85</v>
      </c>
      <c r="J57" t="s">
        <v>86</v>
      </c>
      <c r="K57">
        <v>487</v>
      </c>
    </row>
    <row r="58" spans="1:11">
      <c r="A58" t="s">
        <v>20</v>
      </c>
      <c r="B58">
        <v>2227</v>
      </c>
      <c r="C58" t="s">
        <v>44</v>
      </c>
      <c r="D58" t="s">
        <v>41</v>
      </c>
      <c r="E58" t="s">
        <v>23</v>
      </c>
      <c r="F58" t="s">
        <v>8</v>
      </c>
      <c r="G58" t="s">
        <v>14</v>
      </c>
      <c r="H58" t="s">
        <v>1</v>
      </c>
      <c r="I58" t="s">
        <v>83</v>
      </c>
      <c r="J58" t="s">
        <v>84</v>
      </c>
      <c r="K58">
        <v>10585</v>
      </c>
    </row>
    <row r="59" spans="1:11">
      <c r="A59" t="s">
        <v>20</v>
      </c>
      <c r="B59">
        <v>2201</v>
      </c>
      <c r="C59" t="s">
        <v>51</v>
      </c>
      <c r="D59" t="s">
        <v>31</v>
      </c>
      <c r="E59" t="s">
        <v>23</v>
      </c>
      <c r="F59" t="s">
        <v>2</v>
      </c>
      <c r="G59" t="s">
        <v>11</v>
      </c>
      <c r="H59" t="s">
        <v>5</v>
      </c>
      <c r="I59" t="s">
        <v>85</v>
      </c>
      <c r="J59" t="s">
        <v>86</v>
      </c>
      <c r="K59">
        <v>534.5</v>
      </c>
    </row>
    <row r="60" spans="1:11">
      <c r="A60" t="s">
        <v>20</v>
      </c>
      <c r="B60">
        <v>2207</v>
      </c>
      <c r="C60" t="s">
        <v>57</v>
      </c>
      <c r="D60" t="s">
        <v>49</v>
      </c>
      <c r="E60" t="s">
        <v>23</v>
      </c>
      <c r="F60" t="s">
        <v>3</v>
      </c>
      <c r="G60" t="s">
        <v>43</v>
      </c>
      <c r="H60" t="s">
        <v>5</v>
      </c>
      <c r="I60" t="s">
        <v>83</v>
      </c>
      <c r="J60" t="s">
        <v>84</v>
      </c>
      <c r="K60">
        <v>6658</v>
      </c>
    </row>
    <row r="61" spans="1:11">
      <c r="A61" t="s">
        <v>20</v>
      </c>
      <c r="B61">
        <v>2234</v>
      </c>
      <c r="C61" t="s">
        <v>61</v>
      </c>
      <c r="D61" t="s">
        <v>38</v>
      </c>
      <c r="E61" t="s">
        <v>23</v>
      </c>
      <c r="F61" t="s">
        <v>8</v>
      </c>
      <c r="G61" t="s">
        <v>14</v>
      </c>
      <c r="H61" t="s">
        <v>5</v>
      </c>
      <c r="I61" t="s">
        <v>85</v>
      </c>
      <c r="J61" t="s">
        <v>86</v>
      </c>
      <c r="K61">
        <v>129</v>
      </c>
    </row>
    <row r="62" spans="1:11">
      <c r="A62" t="s">
        <v>20</v>
      </c>
      <c r="B62">
        <v>2241</v>
      </c>
      <c r="C62" t="s">
        <v>37</v>
      </c>
      <c r="D62" t="s">
        <v>38</v>
      </c>
      <c r="E62" t="s">
        <v>23</v>
      </c>
      <c r="F62" t="s">
        <v>9</v>
      </c>
      <c r="G62" t="s">
        <v>10</v>
      </c>
      <c r="H62" t="s">
        <v>5</v>
      </c>
      <c r="I62" t="s">
        <v>83</v>
      </c>
      <c r="J62" t="s">
        <v>84</v>
      </c>
      <c r="K62">
        <v>2632</v>
      </c>
    </row>
    <row r="63" spans="1:11">
      <c r="A63" t="s">
        <v>20</v>
      </c>
      <c r="B63">
        <v>2164</v>
      </c>
      <c r="C63" t="s">
        <v>56</v>
      </c>
      <c r="D63" t="s">
        <v>33</v>
      </c>
      <c r="E63" t="s">
        <v>23</v>
      </c>
      <c r="F63" t="s">
        <v>2</v>
      </c>
      <c r="G63" t="s">
        <v>11</v>
      </c>
      <c r="H63" t="s">
        <v>5</v>
      </c>
      <c r="I63" t="s">
        <v>85</v>
      </c>
      <c r="J63" t="s">
        <v>86</v>
      </c>
      <c r="K63">
        <v>73</v>
      </c>
    </row>
    <row r="64" spans="1:11">
      <c r="A64" t="s">
        <v>20</v>
      </c>
      <c r="B64">
        <v>2227</v>
      </c>
      <c r="C64" t="s">
        <v>44</v>
      </c>
      <c r="D64" t="s">
        <v>41</v>
      </c>
      <c r="E64" t="s">
        <v>23</v>
      </c>
      <c r="F64" t="s">
        <v>2</v>
      </c>
      <c r="G64" t="s">
        <v>11</v>
      </c>
      <c r="H64" t="s">
        <v>5</v>
      </c>
      <c r="I64" t="s">
        <v>83</v>
      </c>
      <c r="J64" t="s">
        <v>84</v>
      </c>
      <c r="K64">
        <v>2731</v>
      </c>
    </row>
    <row r="65" spans="1:11">
      <c r="A65" t="s">
        <v>20</v>
      </c>
      <c r="B65">
        <v>2247</v>
      </c>
      <c r="C65" t="s">
        <v>64</v>
      </c>
      <c r="D65" t="s">
        <v>26</v>
      </c>
      <c r="E65" t="s">
        <v>23</v>
      </c>
      <c r="F65" t="s">
        <v>0</v>
      </c>
      <c r="G65" t="s">
        <v>24</v>
      </c>
      <c r="H65" t="s">
        <v>1</v>
      </c>
      <c r="I65" t="s">
        <v>83</v>
      </c>
      <c r="J65" t="s">
        <v>84</v>
      </c>
      <c r="K65">
        <v>13724</v>
      </c>
    </row>
    <row r="66" spans="1:11">
      <c r="A66" t="s">
        <v>20</v>
      </c>
      <c r="B66">
        <v>2191</v>
      </c>
      <c r="C66" t="s">
        <v>39</v>
      </c>
      <c r="D66" t="s">
        <v>35</v>
      </c>
      <c r="E66" t="s">
        <v>23</v>
      </c>
      <c r="F66" t="s">
        <v>9</v>
      </c>
      <c r="G66" t="s">
        <v>10</v>
      </c>
      <c r="H66" t="s">
        <v>5</v>
      </c>
      <c r="I66" t="s">
        <v>83</v>
      </c>
      <c r="J66" t="s">
        <v>84</v>
      </c>
      <c r="K66">
        <v>3372</v>
      </c>
    </row>
    <row r="67" spans="1:11">
      <c r="A67" t="s">
        <v>20</v>
      </c>
      <c r="B67">
        <v>2174</v>
      </c>
      <c r="C67" t="s">
        <v>59</v>
      </c>
      <c r="D67" t="s">
        <v>53</v>
      </c>
      <c r="E67" t="s">
        <v>23</v>
      </c>
      <c r="F67" t="s">
        <v>2</v>
      </c>
      <c r="G67" t="s">
        <v>11</v>
      </c>
      <c r="H67" t="s">
        <v>5</v>
      </c>
      <c r="I67" t="s">
        <v>85</v>
      </c>
      <c r="J67" t="s">
        <v>86</v>
      </c>
      <c r="K67">
        <v>55</v>
      </c>
    </row>
    <row r="68" spans="1:11">
      <c r="A68" t="s">
        <v>20</v>
      </c>
      <c r="B68">
        <v>2191</v>
      </c>
      <c r="C68" t="s">
        <v>39</v>
      </c>
      <c r="D68" t="s">
        <v>35</v>
      </c>
      <c r="E68" t="s">
        <v>23</v>
      </c>
      <c r="F68" t="s">
        <v>4</v>
      </c>
      <c r="G68" t="s">
        <v>6</v>
      </c>
      <c r="H68" t="s">
        <v>1</v>
      </c>
      <c r="I68" t="s">
        <v>83</v>
      </c>
      <c r="J68" t="s">
        <v>84</v>
      </c>
      <c r="K68">
        <v>12100</v>
      </c>
    </row>
    <row r="69" spans="1:11">
      <c r="A69" t="s">
        <v>20</v>
      </c>
      <c r="B69">
        <v>2214</v>
      </c>
      <c r="C69" t="s">
        <v>21</v>
      </c>
      <c r="D69" t="s">
        <v>22</v>
      </c>
      <c r="E69" t="s">
        <v>23</v>
      </c>
      <c r="F69" t="s">
        <v>0</v>
      </c>
      <c r="G69" t="s">
        <v>24</v>
      </c>
      <c r="H69" t="s">
        <v>5</v>
      </c>
      <c r="I69" t="s">
        <v>83</v>
      </c>
      <c r="J69" t="s">
        <v>84</v>
      </c>
      <c r="K69">
        <v>2614</v>
      </c>
    </row>
    <row r="70" spans="1:11">
      <c r="A70" t="s">
        <v>20</v>
      </c>
      <c r="B70">
        <v>2237</v>
      </c>
      <c r="C70" t="s">
        <v>42</v>
      </c>
      <c r="D70" t="s">
        <v>38</v>
      </c>
      <c r="E70" t="s">
        <v>23</v>
      </c>
      <c r="F70" t="s">
        <v>2</v>
      </c>
      <c r="G70" t="s">
        <v>11</v>
      </c>
      <c r="H70" t="s">
        <v>1</v>
      </c>
      <c r="I70" t="s">
        <v>85</v>
      </c>
      <c r="J70" t="s">
        <v>86</v>
      </c>
      <c r="K70">
        <v>9167</v>
      </c>
    </row>
    <row r="71" spans="1:11">
      <c r="A71" t="s">
        <v>20</v>
      </c>
      <c r="B71">
        <v>2237</v>
      </c>
      <c r="C71" t="s">
        <v>42</v>
      </c>
      <c r="D71" t="s">
        <v>38</v>
      </c>
      <c r="E71" t="s">
        <v>23</v>
      </c>
      <c r="F71" t="s">
        <v>2</v>
      </c>
      <c r="G71" t="s">
        <v>11</v>
      </c>
      <c r="H71" t="s">
        <v>1</v>
      </c>
      <c r="I71" t="s">
        <v>87</v>
      </c>
      <c r="J71" s="7" t="s">
        <v>86</v>
      </c>
      <c r="K71">
        <v>3</v>
      </c>
    </row>
    <row r="72" spans="1:11">
      <c r="A72" t="s">
        <v>20</v>
      </c>
      <c r="B72">
        <v>2244</v>
      </c>
      <c r="C72" t="s">
        <v>45</v>
      </c>
      <c r="D72" t="s">
        <v>26</v>
      </c>
      <c r="E72" t="s">
        <v>23</v>
      </c>
      <c r="F72" t="s">
        <v>12</v>
      </c>
      <c r="G72" t="s">
        <v>13</v>
      </c>
      <c r="H72" t="s">
        <v>1</v>
      </c>
      <c r="I72" t="s">
        <v>83</v>
      </c>
      <c r="J72" t="s">
        <v>84</v>
      </c>
      <c r="K72">
        <v>517</v>
      </c>
    </row>
    <row r="73" spans="1:11">
      <c r="A73" t="s">
        <v>20</v>
      </c>
      <c r="B73">
        <v>2237</v>
      </c>
      <c r="C73" t="s">
        <v>42</v>
      </c>
      <c r="D73" t="s">
        <v>38</v>
      </c>
      <c r="E73" t="s">
        <v>23</v>
      </c>
      <c r="F73" t="s">
        <v>0</v>
      </c>
      <c r="G73" t="s">
        <v>24</v>
      </c>
      <c r="H73" t="s">
        <v>5</v>
      </c>
      <c r="I73" t="s">
        <v>85</v>
      </c>
      <c r="J73" t="s">
        <v>86</v>
      </c>
      <c r="K73">
        <v>2824</v>
      </c>
    </row>
    <row r="74" spans="1:11">
      <c r="A74" t="s">
        <v>20</v>
      </c>
      <c r="B74">
        <v>2184</v>
      </c>
      <c r="C74" t="s">
        <v>47</v>
      </c>
      <c r="D74" t="s">
        <v>35</v>
      </c>
      <c r="E74" t="s">
        <v>23</v>
      </c>
      <c r="F74" t="s">
        <v>2</v>
      </c>
      <c r="G74" t="s">
        <v>11</v>
      </c>
      <c r="H74" t="s">
        <v>5</v>
      </c>
      <c r="I74" t="s">
        <v>85</v>
      </c>
      <c r="J74" t="s">
        <v>86</v>
      </c>
      <c r="K74">
        <v>62</v>
      </c>
    </row>
    <row r="75" spans="1:11">
      <c r="A75" t="s">
        <v>20</v>
      </c>
      <c r="B75">
        <v>2211</v>
      </c>
      <c r="C75" t="s">
        <v>54</v>
      </c>
      <c r="D75" t="s">
        <v>49</v>
      </c>
      <c r="E75" t="s">
        <v>23</v>
      </c>
      <c r="F75" t="s">
        <v>3</v>
      </c>
      <c r="G75" t="s">
        <v>43</v>
      </c>
      <c r="H75" t="s">
        <v>5</v>
      </c>
      <c r="I75" t="s">
        <v>83</v>
      </c>
      <c r="J75" t="s">
        <v>84</v>
      </c>
      <c r="K75">
        <v>6449</v>
      </c>
    </row>
    <row r="76" spans="1:11">
      <c r="A76" t="s">
        <v>20</v>
      </c>
      <c r="B76">
        <v>2221</v>
      </c>
      <c r="C76" t="s">
        <v>58</v>
      </c>
      <c r="D76" t="s">
        <v>22</v>
      </c>
      <c r="E76" t="s">
        <v>23</v>
      </c>
      <c r="F76" t="s">
        <v>2</v>
      </c>
      <c r="G76" t="s">
        <v>11</v>
      </c>
      <c r="H76" t="s">
        <v>1</v>
      </c>
      <c r="I76" t="s">
        <v>83</v>
      </c>
      <c r="J76" t="s">
        <v>84</v>
      </c>
      <c r="K76">
        <v>51830</v>
      </c>
    </row>
    <row r="77" spans="1:11">
      <c r="A77" t="s">
        <v>20</v>
      </c>
      <c r="B77">
        <v>2197</v>
      </c>
      <c r="C77" t="s">
        <v>62</v>
      </c>
      <c r="D77" t="s">
        <v>31</v>
      </c>
      <c r="E77" t="s">
        <v>23</v>
      </c>
      <c r="F77" t="s">
        <v>2</v>
      </c>
      <c r="G77" t="s">
        <v>11</v>
      </c>
      <c r="H77" t="s">
        <v>5</v>
      </c>
      <c r="I77" t="s">
        <v>83</v>
      </c>
      <c r="J77" t="s">
        <v>84</v>
      </c>
      <c r="K77">
        <v>2924</v>
      </c>
    </row>
    <row r="78" spans="1:11">
      <c r="A78" t="s">
        <v>20</v>
      </c>
      <c r="B78">
        <v>2161</v>
      </c>
      <c r="C78" t="s">
        <v>28</v>
      </c>
      <c r="D78" t="s">
        <v>29</v>
      </c>
      <c r="E78" t="s">
        <v>23</v>
      </c>
      <c r="F78" t="s">
        <v>0</v>
      </c>
      <c r="G78" t="s">
        <v>24</v>
      </c>
      <c r="H78" t="s">
        <v>5</v>
      </c>
      <c r="I78" t="s">
        <v>85</v>
      </c>
      <c r="J78" t="s">
        <v>86</v>
      </c>
      <c r="K78">
        <v>1452</v>
      </c>
    </row>
    <row r="79" spans="1:11">
      <c r="A79" t="s">
        <v>20</v>
      </c>
      <c r="B79">
        <v>2234</v>
      </c>
      <c r="C79" t="s">
        <v>61</v>
      </c>
      <c r="D79" t="s">
        <v>38</v>
      </c>
      <c r="E79" t="s">
        <v>23</v>
      </c>
      <c r="F79" t="s">
        <v>12</v>
      </c>
      <c r="G79" t="s">
        <v>13</v>
      </c>
      <c r="H79" t="s">
        <v>1</v>
      </c>
      <c r="I79" t="s">
        <v>85</v>
      </c>
      <c r="J79" t="s">
        <v>86</v>
      </c>
      <c r="K79">
        <v>30</v>
      </c>
    </row>
    <row r="80" spans="1:11">
      <c r="A80" t="s">
        <v>20</v>
      </c>
      <c r="B80">
        <v>2177</v>
      </c>
      <c r="C80" t="s">
        <v>52</v>
      </c>
      <c r="D80" t="s">
        <v>53</v>
      </c>
      <c r="E80" t="s">
        <v>23</v>
      </c>
      <c r="F80" t="s">
        <v>12</v>
      </c>
      <c r="G80" t="s">
        <v>13</v>
      </c>
      <c r="H80" t="s">
        <v>5</v>
      </c>
      <c r="I80" t="s">
        <v>83</v>
      </c>
      <c r="J80" t="s">
        <v>84</v>
      </c>
      <c r="K80">
        <v>1624</v>
      </c>
    </row>
    <row r="81" spans="1:11">
      <c r="A81" t="s">
        <v>20</v>
      </c>
      <c r="B81">
        <v>2217</v>
      </c>
      <c r="C81" t="s">
        <v>36</v>
      </c>
      <c r="D81" t="s">
        <v>22</v>
      </c>
      <c r="E81" t="s">
        <v>23</v>
      </c>
      <c r="F81" t="s">
        <v>8</v>
      </c>
      <c r="G81" t="s">
        <v>14</v>
      </c>
      <c r="H81" t="s">
        <v>5</v>
      </c>
      <c r="I81" t="s">
        <v>85</v>
      </c>
      <c r="J81" t="s">
        <v>86</v>
      </c>
      <c r="K81">
        <v>1382</v>
      </c>
    </row>
    <row r="82" spans="1:11">
      <c r="A82" t="s">
        <v>20</v>
      </c>
      <c r="B82">
        <v>2157</v>
      </c>
      <c r="C82" t="s">
        <v>46</v>
      </c>
      <c r="D82" t="s">
        <v>29</v>
      </c>
      <c r="E82" t="s">
        <v>23</v>
      </c>
      <c r="F82" t="s">
        <v>0</v>
      </c>
      <c r="G82" t="s">
        <v>24</v>
      </c>
      <c r="H82" t="s">
        <v>1</v>
      </c>
      <c r="I82" t="s">
        <v>88</v>
      </c>
      <c r="J82" s="7" t="s">
        <v>86</v>
      </c>
      <c r="K82">
        <v>3</v>
      </c>
    </row>
    <row r="83" spans="1:11">
      <c r="A83" t="s">
        <v>20</v>
      </c>
      <c r="B83">
        <v>2221</v>
      </c>
      <c r="C83" t="s">
        <v>58</v>
      </c>
      <c r="D83" t="s">
        <v>22</v>
      </c>
      <c r="E83" t="s">
        <v>23</v>
      </c>
      <c r="F83" t="s">
        <v>0</v>
      </c>
      <c r="G83" t="s">
        <v>24</v>
      </c>
      <c r="H83" t="s">
        <v>5</v>
      </c>
      <c r="I83" t="s">
        <v>85</v>
      </c>
      <c r="J83" t="s">
        <v>86</v>
      </c>
      <c r="K83">
        <v>2217</v>
      </c>
    </row>
    <row r="84" spans="1:11">
      <c r="A84" t="s">
        <v>20</v>
      </c>
      <c r="B84">
        <v>2191</v>
      </c>
      <c r="C84" t="s">
        <v>39</v>
      </c>
      <c r="D84" t="s">
        <v>35</v>
      </c>
      <c r="E84" t="s">
        <v>23</v>
      </c>
      <c r="F84" t="s">
        <v>7</v>
      </c>
      <c r="G84" t="s">
        <v>15</v>
      </c>
      <c r="H84" t="s">
        <v>1</v>
      </c>
      <c r="I84" t="s">
        <v>83</v>
      </c>
      <c r="J84" t="s">
        <v>84</v>
      </c>
      <c r="K84">
        <v>766</v>
      </c>
    </row>
    <row r="85" spans="1:11">
      <c r="A85" t="s">
        <v>20</v>
      </c>
      <c r="B85">
        <v>2221</v>
      </c>
      <c r="C85" t="s">
        <v>58</v>
      </c>
      <c r="D85" t="s">
        <v>22</v>
      </c>
      <c r="E85" t="s">
        <v>23</v>
      </c>
      <c r="F85" t="s">
        <v>2</v>
      </c>
      <c r="G85" t="s">
        <v>11</v>
      </c>
      <c r="H85" t="s">
        <v>1</v>
      </c>
      <c r="I85" t="s">
        <v>85</v>
      </c>
      <c r="J85" t="s">
        <v>86</v>
      </c>
      <c r="K85">
        <v>8293</v>
      </c>
    </row>
    <row r="86" spans="1:11">
      <c r="A86" t="s">
        <v>20</v>
      </c>
      <c r="B86">
        <v>2201</v>
      </c>
      <c r="C86" t="s">
        <v>51</v>
      </c>
      <c r="D86" t="s">
        <v>31</v>
      </c>
      <c r="E86" t="s">
        <v>23</v>
      </c>
      <c r="F86" t="s">
        <v>7</v>
      </c>
      <c r="G86" t="s">
        <v>15</v>
      </c>
      <c r="H86" t="s">
        <v>1</v>
      </c>
      <c r="I86" t="s">
        <v>83</v>
      </c>
      <c r="J86" t="s">
        <v>84</v>
      </c>
      <c r="K86">
        <v>726</v>
      </c>
    </row>
    <row r="87" spans="1:11">
      <c r="A87" t="s">
        <v>20</v>
      </c>
      <c r="B87">
        <v>2251</v>
      </c>
      <c r="C87" t="s">
        <v>25</v>
      </c>
      <c r="D87" t="s">
        <v>26</v>
      </c>
      <c r="E87" t="s">
        <v>27</v>
      </c>
      <c r="F87" t="s">
        <v>2</v>
      </c>
      <c r="G87" t="s">
        <v>11</v>
      </c>
      <c r="H87" t="s">
        <v>1</v>
      </c>
      <c r="I87" t="s">
        <v>85</v>
      </c>
      <c r="J87" t="s">
        <v>86</v>
      </c>
      <c r="K87">
        <v>8125</v>
      </c>
    </row>
    <row r="88" spans="1:11">
      <c r="A88" t="s">
        <v>20</v>
      </c>
      <c r="B88">
        <v>2221</v>
      </c>
      <c r="C88" t="s">
        <v>58</v>
      </c>
      <c r="D88" t="s">
        <v>22</v>
      </c>
      <c r="E88" t="s">
        <v>23</v>
      </c>
      <c r="F88" t="s">
        <v>8</v>
      </c>
      <c r="G88" t="s">
        <v>14</v>
      </c>
      <c r="H88" t="s">
        <v>1</v>
      </c>
      <c r="I88" t="s">
        <v>85</v>
      </c>
      <c r="J88" t="s">
        <v>86</v>
      </c>
      <c r="K88">
        <v>2394</v>
      </c>
    </row>
    <row r="89" spans="1:11">
      <c r="A89" t="s">
        <v>20</v>
      </c>
      <c r="B89">
        <v>2171</v>
      </c>
      <c r="C89" t="s">
        <v>32</v>
      </c>
      <c r="D89" t="s">
        <v>33</v>
      </c>
      <c r="E89" t="s">
        <v>23</v>
      </c>
      <c r="F89" t="s">
        <v>2</v>
      </c>
      <c r="G89" t="s">
        <v>11</v>
      </c>
      <c r="H89" t="s">
        <v>1</v>
      </c>
      <c r="I89" t="s">
        <v>85</v>
      </c>
      <c r="J89" t="s">
        <v>86</v>
      </c>
      <c r="K89">
        <v>9776</v>
      </c>
    </row>
    <row r="90" spans="1:11">
      <c r="A90" t="s">
        <v>20</v>
      </c>
      <c r="B90">
        <v>2221</v>
      </c>
      <c r="C90" t="s">
        <v>58</v>
      </c>
      <c r="D90" t="s">
        <v>22</v>
      </c>
      <c r="E90" t="s">
        <v>23</v>
      </c>
      <c r="F90" t="s">
        <v>8</v>
      </c>
      <c r="G90" t="s">
        <v>14</v>
      </c>
      <c r="H90" t="s">
        <v>5</v>
      </c>
      <c r="I90" t="s">
        <v>83</v>
      </c>
      <c r="J90" t="s">
        <v>84</v>
      </c>
      <c r="K90">
        <v>1516</v>
      </c>
    </row>
    <row r="91" spans="1:11">
      <c r="A91" t="s">
        <v>20</v>
      </c>
      <c r="B91">
        <v>2217</v>
      </c>
      <c r="C91" t="s">
        <v>36</v>
      </c>
      <c r="D91" t="s">
        <v>22</v>
      </c>
      <c r="E91" t="s">
        <v>23</v>
      </c>
      <c r="F91" t="s">
        <v>8</v>
      </c>
      <c r="G91" t="s">
        <v>14</v>
      </c>
      <c r="H91" t="s">
        <v>5</v>
      </c>
      <c r="I91" t="s">
        <v>83</v>
      </c>
      <c r="J91" t="s">
        <v>84</v>
      </c>
      <c r="K91">
        <v>1499</v>
      </c>
    </row>
    <row r="92" spans="1:11">
      <c r="A92" t="s">
        <v>20</v>
      </c>
      <c r="B92">
        <v>2237</v>
      </c>
      <c r="C92" t="s">
        <v>42</v>
      </c>
      <c r="D92" t="s">
        <v>38</v>
      </c>
      <c r="E92" t="s">
        <v>23</v>
      </c>
      <c r="F92" t="s">
        <v>2</v>
      </c>
      <c r="G92" t="s">
        <v>11</v>
      </c>
      <c r="H92" t="s">
        <v>1</v>
      </c>
      <c r="I92" t="s">
        <v>83</v>
      </c>
      <c r="J92" t="s">
        <v>84</v>
      </c>
      <c r="K92">
        <v>55950</v>
      </c>
    </row>
    <row r="93" spans="1:11">
      <c r="A93" t="s">
        <v>20</v>
      </c>
      <c r="B93">
        <v>2174</v>
      </c>
      <c r="C93" t="s">
        <v>59</v>
      </c>
      <c r="D93" t="s">
        <v>53</v>
      </c>
      <c r="E93" t="s">
        <v>23</v>
      </c>
      <c r="F93" t="s">
        <v>0</v>
      </c>
      <c r="G93" t="s">
        <v>24</v>
      </c>
      <c r="H93" t="s">
        <v>5</v>
      </c>
      <c r="I93" t="s">
        <v>83</v>
      </c>
      <c r="J93" t="s">
        <v>84</v>
      </c>
      <c r="K93">
        <v>2041</v>
      </c>
    </row>
    <row r="94" spans="1:11">
      <c r="A94" t="s">
        <v>20</v>
      </c>
      <c r="B94">
        <v>2217</v>
      </c>
      <c r="C94" t="s">
        <v>36</v>
      </c>
      <c r="D94" t="s">
        <v>22</v>
      </c>
      <c r="E94" t="s">
        <v>23</v>
      </c>
      <c r="F94" t="s">
        <v>9</v>
      </c>
      <c r="G94" t="s">
        <v>10</v>
      </c>
      <c r="H94" t="s">
        <v>5</v>
      </c>
      <c r="I94" t="s">
        <v>83</v>
      </c>
      <c r="J94" t="s">
        <v>84</v>
      </c>
      <c r="K94">
        <v>3525</v>
      </c>
    </row>
    <row r="95" spans="1:11">
      <c r="A95" t="s">
        <v>20</v>
      </c>
      <c r="B95">
        <v>2171</v>
      </c>
      <c r="C95" t="s">
        <v>32</v>
      </c>
      <c r="D95" t="s">
        <v>33</v>
      </c>
      <c r="E95" t="s">
        <v>23</v>
      </c>
      <c r="F95" t="s">
        <v>12</v>
      </c>
      <c r="G95" t="s">
        <v>13</v>
      </c>
      <c r="H95" t="s">
        <v>1</v>
      </c>
      <c r="I95" t="s">
        <v>83</v>
      </c>
      <c r="J95" t="s">
        <v>84</v>
      </c>
      <c r="K95">
        <v>1683</v>
      </c>
    </row>
    <row r="96" spans="1:11">
      <c r="A96" t="s">
        <v>20</v>
      </c>
      <c r="B96">
        <v>2227</v>
      </c>
      <c r="C96" t="s">
        <v>44</v>
      </c>
      <c r="D96" t="s">
        <v>41</v>
      </c>
      <c r="E96" t="s">
        <v>23</v>
      </c>
      <c r="F96" t="s">
        <v>12</v>
      </c>
      <c r="G96" t="s">
        <v>13</v>
      </c>
      <c r="H96" t="s">
        <v>5</v>
      </c>
      <c r="I96" t="s">
        <v>83</v>
      </c>
      <c r="J96" t="s">
        <v>84</v>
      </c>
      <c r="K96">
        <v>1745</v>
      </c>
    </row>
    <row r="97" spans="1:11">
      <c r="A97" t="s">
        <v>20</v>
      </c>
      <c r="B97">
        <v>2167</v>
      </c>
      <c r="C97" t="s">
        <v>63</v>
      </c>
      <c r="D97" t="s">
        <v>33</v>
      </c>
      <c r="E97" t="s">
        <v>23</v>
      </c>
      <c r="F97" t="s">
        <v>0</v>
      </c>
      <c r="G97" t="s">
        <v>24</v>
      </c>
      <c r="H97" t="s">
        <v>5</v>
      </c>
      <c r="I97" t="s">
        <v>83</v>
      </c>
      <c r="J97" t="s">
        <v>84</v>
      </c>
      <c r="K97">
        <v>5122</v>
      </c>
    </row>
    <row r="98" spans="1:11">
      <c r="A98" t="s">
        <v>20</v>
      </c>
      <c r="B98">
        <v>2177</v>
      </c>
      <c r="C98" t="s">
        <v>52</v>
      </c>
      <c r="D98" t="s">
        <v>53</v>
      </c>
      <c r="E98" t="s">
        <v>23</v>
      </c>
      <c r="F98" t="s">
        <v>2</v>
      </c>
      <c r="G98" t="s">
        <v>11</v>
      </c>
      <c r="H98" t="s">
        <v>1</v>
      </c>
      <c r="I98" t="s">
        <v>85</v>
      </c>
      <c r="J98" t="s">
        <v>86</v>
      </c>
      <c r="K98">
        <v>11819</v>
      </c>
    </row>
    <row r="99" spans="1:11">
      <c r="A99" t="s">
        <v>20</v>
      </c>
      <c r="B99">
        <v>2244</v>
      </c>
      <c r="C99" t="s">
        <v>45</v>
      </c>
      <c r="D99" t="s">
        <v>26</v>
      </c>
      <c r="E99" t="s">
        <v>23</v>
      </c>
      <c r="F99" t="s">
        <v>9</v>
      </c>
      <c r="G99" t="s">
        <v>10</v>
      </c>
      <c r="H99" t="s">
        <v>1</v>
      </c>
      <c r="I99" t="s">
        <v>83</v>
      </c>
      <c r="J99" t="s">
        <v>84</v>
      </c>
      <c r="K99">
        <v>312</v>
      </c>
    </row>
    <row r="100" spans="1:11">
      <c r="A100" t="s">
        <v>20</v>
      </c>
      <c r="B100">
        <v>2211</v>
      </c>
      <c r="C100" t="s">
        <v>54</v>
      </c>
      <c r="D100" t="s">
        <v>49</v>
      </c>
      <c r="E100" t="s">
        <v>23</v>
      </c>
      <c r="F100" t="s">
        <v>7</v>
      </c>
      <c r="G100" t="s">
        <v>15</v>
      </c>
      <c r="H100" t="s">
        <v>5</v>
      </c>
      <c r="I100" t="s">
        <v>83</v>
      </c>
      <c r="J100" t="s">
        <v>84</v>
      </c>
      <c r="K100">
        <v>13</v>
      </c>
    </row>
    <row r="101" spans="1:11">
      <c r="A101" t="s">
        <v>20</v>
      </c>
      <c r="B101">
        <v>2221</v>
      </c>
      <c r="C101" t="s">
        <v>58</v>
      </c>
      <c r="D101" t="s">
        <v>22</v>
      </c>
      <c r="E101" t="s">
        <v>23</v>
      </c>
      <c r="F101" t="s">
        <v>9</v>
      </c>
      <c r="G101" t="s">
        <v>10</v>
      </c>
      <c r="H101" t="s">
        <v>5</v>
      </c>
      <c r="I101" t="s">
        <v>83</v>
      </c>
      <c r="J101" t="s">
        <v>84</v>
      </c>
      <c r="K101">
        <v>3150</v>
      </c>
    </row>
    <row r="102" spans="1:11">
      <c r="A102" t="s">
        <v>20</v>
      </c>
      <c r="B102">
        <v>2191</v>
      </c>
      <c r="C102" t="s">
        <v>39</v>
      </c>
      <c r="D102" t="s">
        <v>35</v>
      </c>
      <c r="E102" t="s">
        <v>23</v>
      </c>
      <c r="F102" t="s">
        <v>12</v>
      </c>
      <c r="G102" t="s">
        <v>13</v>
      </c>
      <c r="H102" t="s">
        <v>1</v>
      </c>
      <c r="I102" t="s">
        <v>85</v>
      </c>
      <c r="J102" t="s">
        <v>86</v>
      </c>
      <c r="K102">
        <v>426</v>
      </c>
    </row>
    <row r="103" spans="1:11">
      <c r="A103" t="s">
        <v>20</v>
      </c>
      <c r="B103">
        <v>2181</v>
      </c>
      <c r="C103" t="s">
        <v>55</v>
      </c>
      <c r="D103" t="s">
        <v>53</v>
      </c>
      <c r="E103" t="s">
        <v>23</v>
      </c>
      <c r="F103" t="s">
        <v>2</v>
      </c>
      <c r="G103" t="s">
        <v>11</v>
      </c>
      <c r="H103" t="s">
        <v>5</v>
      </c>
      <c r="I103" t="s">
        <v>85</v>
      </c>
      <c r="J103" t="s">
        <v>86</v>
      </c>
      <c r="K103">
        <v>643.5</v>
      </c>
    </row>
    <row r="104" spans="1:11">
      <c r="A104" t="s">
        <v>20</v>
      </c>
      <c r="B104">
        <v>2237</v>
      </c>
      <c r="C104" t="s">
        <v>42</v>
      </c>
      <c r="D104" t="s">
        <v>38</v>
      </c>
      <c r="E104" t="s">
        <v>23</v>
      </c>
      <c r="F104" t="s">
        <v>7</v>
      </c>
      <c r="G104" t="s">
        <v>15</v>
      </c>
      <c r="H104" t="s">
        <v>1</v>
      </c>
      <c r="I104" t="s">
        <v>85</v>
      </c>
      <c r="J104" t="s">
        <v>86</v>
      </c>
      <c r="K104">
        <v>185</v>
      </c>
    </row>
    <row r="105" spans="1:11">
      <c r="A105" t="s">
        <v>20</v>
      </c>
      <c r="B105">
        <v>2167</v>
      </c>
      <c r="C105" t="s">
        <v>63</v>
      </c>
      <c r="D105" t="s">
        <v>33</v>
      </c>
      <c r="E105" t="s">
        <v>23</v>
      </c>
      <c r="F105" t="s">
        <v>3</v>
      </c>
      <c r="G105" t="s">
        <v>43</v>
      </c>
      <c r="H105" t="s">
        <v>5</v>
      </c>
      <c r="I105" t="s">
        <v>85</v>
      </c>
      <c r="J105" t="s">
        <v>86</v>
      </c>
      <c r="K105">
        <v>565</v>
      </c>
    </row>
    <row r="106" spans="1:11">
      <c r="A106" t="s">
        <v>20</v>
      </c>
      <c r="B106">
        <v>2161</v>
      </c>
      <c r="C106" t="s">
        <v>28</v>
      </c>
      <c r="D106" t="s">
        <v>29</v>
      </c>
      <c r="E106" t="s">
        <v>23</v>
      </c>
      <c r="F106" t="s">
        <v>3</v>
      </c>
      <c r="G106" t="s">
        <v>43</v>
      </c>
      <c r="H106" t="s">
        <v>1</v>
      </c>
      <c r="I106" t="s">
        <v>83</v>
      </c>
      <c r="J106" t="s">
        <v>84</v>
      </c>
      <c r="K106">
        <v>2508</v>
      </c>
    </row>
    <row r="107" spans="1:11">
      <c r="A107" t="s">
        <v>20</v>
      </c>
      <c r="B107">
        <v>2237</v>
      </c>
      <c r="C107" t="s">
        <v>42</v>
      </c>
      <c r="D107" t="s">
        <v>38</v>
      </c>
      <c r="E107" t="s">
        <v>23</v>
      </c>
      <c r="F107" t="s">
        <v>4</v>
      </c>
      <c r="G107" t="s">
        <v>6</v>
      </c>
      <c r="H107" t="s">
        <v>1</v>
      </c>
      <c r="I107" t="s">
        <v>85</v>
      </c>
      <c r="J107" t="s">
        <v>86</v>
      </c>
      <c r="K107">
        <v>3106</v>
      </c>
    </row>
    <row r="108" spans="1:11">
      <c r="A108" t="s">
        <v>20</v>
      </c>
      <c r="B108">
        <v>2197</v>
      </c>
      <c r="C108" t="s">
        <v>62</v>
      </c>
      <c r="D108" t="s">
        <v>31</v>
      </c>
      <c r="E108" t="s">
        <v>23</v>
      </c>
      <c r="F108" t="s">
        <v>3</v>
      </c>
      <c r="G108" t="s">
        <v>43</v>
      </c>
      <c r="H108" t="s">
        <v>1</v>
      </c>
      <c r="I108" t="s">
        <v>83</v>
      </c>
      <c r="J108" t="s">
        <v>84</v>
      </c>
      <c r="K108">
        <v>4443</v>
      </c>
    </row>
    <row r="109" spans="1:11">
      <c r="A109" t="s">
        <v>20</v>
      </c>
      <c r="B109">
        <v>2211</v>
      </c>
      <c r="C109" t="s">
        <v>54</v>
      </c>
      <c r="D109" t="s">
        <v>49</v>
      </c>
      <c r="E109" t="s">
        <v>23</v>
      </c>
      <c r="F109" t="s">
        <v>3</v>
      </c>
      <c r="G109" t="s">
        <v>43</v>
      </c>
      <c r="H109" t="s">
        <v>5</v>
      </c>
      <c r="I109" t="s">
        <v>85</v>
      </c>
      <c r="J109" t="s">
        <v>86</v>
      </c>
      <c r="K109">
        <v>615</v>
      </c>
    </row>
    <row r="110" spans="1:11">
      <c r="A110" t="s">
        <v>20</v>
      </c>
      <c r="B110">
        <v>2157</v>
      </c>
      <c r="C110" t="s">
        <v>46</v>
      </c>
      <c r="D110" t="s">
        <v>29</v>
      </c>
      <c r="E110" t="s">
        <v>23</v>
      </c>
      <c r="F110" t="s">
        <v>2</v>
      </c>
      <c r="G110" t="s">
        <v>11</v>
      </c>
      <c r="H110" t="s">
        <v>5</v>
      </c>
      <c r="I110" t="s">
        <v>83</v>
      </c>
      <c r="J110" t="s">
        <v>84</v>
      </c>
      <c r="K110">
        <v>2822</v>
      </c>
    </row>
    <row r="111" spans="1:11">
      <c r="A111" t="s">
        <v>20</v>
      </c>
      <c r="B111">
        <v>2184</v>
      </c>
      <c r="C111" t="s">
        <v>47</v>
      </c>
      <c r="D111" t="s">
        <v>35</v>
      </c>
      <c r="E111" t="s">
        <v>23</v>
      </c>
      <c r="F111" t="s">
        <v>0</v>
      </c>
      <c r="G111" t="s">
        <v>24</v>
      </c>
      <c r="H111" t="s">
        <v>1</v>
      </c>
      <c r="I111" t="s">
        <v>85</v>
      </c>
      <c r="J111" t="s">
        <v>86</v>
      </c>
      <c r="K111">
        <v>687</v>
      </c>
    </row>
    <row r="112" spans="1:11">
      <c r="A112" t="s">
        <v>20</v>
      </c>
      <c r="B112">
        <v>2194</v>
      </c>
      <c r="C112" t="s">
        <v>30</v>
      </c>
      <c r="D112" t="s">
        <v>31</v>
      </c>
      <c r="E112" t="s">
        <v>23</v>
      </c>
      <c r="F112" t="s">
        <v>9</v>
      </c>
      <c r="G112" t="s">
        <v>10</v>
      </c>
      <c r="H112" t="s">
        <v>5</v>
      </c>
      <c r="I112" t="s">
        <v>83</v>
      </c>
      <c r="J112" t="s">
        <v>84</v>
      </c>
      <c r="K112">
        <v>241</v>
      </c>
    </row>
    <row r="113" spans="1:11">
      <c r="A113" t="s">
        <v>20</v>
      </c>
      <c r="B113">
        <v>2231</v>
      </c>
      <c r="C113" t="s">
        <v>40</v>
      </c>
      <c r="D113" t="s">
        <v>41</v>
      </c>
      <c r="E113" t="s">
        <v>23</v>
      </c>
      <c r="F113" t="s">
        <v>4</v>
      </c>
      <c r="G113" t="s">
        <v>6</v>
      </c>
      <c r="H113" t="s">
        <v>5</v>
      </c>
      <c r="I113" t="s">
        <v>83</v>
      </c>
      <c r="J113" t="s">
        <v>84</v>
      </c>
      <c r="K113">
        <v>167</v>
      </c>
    </row>
    <row r="114" spans="1:11">
      <c r="A114" t="s">
        <v>20</v>
      </c>
      <c r="B114">
        <v>2194</v>
      </c>
      <c r="C114" t="s">
        <v>30</v>
      </c>
      <c r="D114" t="s">
        <v>31</v>
      </c>
      <c r="E114" t="s">
        <v>23</v>
      </c>
      <c r="F114" t="s">
        <v>7</v>
      </c>
      <c r="G114" t="s">
        <v>15</v>
      </c>
      <c r="H114" t="s">
        <v>5</v>
      </c>
      <c r="I114" t="s">
        <v>85</v>
      </c>
      <c r="J114" t="s">
        <v>86</v>
      </c>
      <c r="K114">
        <v>9</v>
      </c>
    </row>
    <row r="115" spans="1:11">
      <c r="A115" t="s">
        <v>20</v>
      </c>
      <c r="B115">
        <v>2237</v>
      </c>
      <c r="C115" t="s">
        <v>42</v>
      </c>
      <c r="D115" t="s">
        <v>38</v>
      </c>
      <c r="E115" t="s">
        <v>23</v>
      </c>
      <c r="F115" t="s">
        <v>0</v>
      </c>
      <c r="G115" t="s">
        <v>24</v>
      </c>
      <c r="H115" t="s">
        <v>5</v>
      </c>
      <c r="I115" t="s">
        <v>83</v>
      </c>
      <c r="J115" t="s">
        <v>84</v>
      </c>
      <c r="K115">
        <v>6242</v>
      </c>
    </row>
    <row r="116" spans="1:11">
      <c r="A116" t="s">
        <v>20</v>
      </c>
      <c r="B116">
        <v>2211</v>
      </c>
      <c r="C116" t="s">
        <v>54</v>
      </c>
      <c r="D116" t="s">
        <v>49</v>
      </c>
      <c r="E116" t="s">
        <v>23</v>
      </c>
      <c r="F116" t="s">
        <v>2</v>
      </c>
      <c r="G116" t="s">
        <v>11</v>
      </c>
      <c r="H116" t="s">
        <v>5</v>
      </c>
      <c r="I116" t="s">
        <v>85</v>
      </c>
      <c r="J116" t="s">
        <v>86</v>
      </c>
      <c r="K116">
        <v>481.5</v>
      </c>
    </row>
    <row r="117" spans="1:11">
      <c r="A117" t="s">
        <v>20</v>
      </c>
      <c r="B117">
        <v>2174</v>
      </c>
      <c r="C117" t="s">
        <v>59</v>
      </c>
      <c r="D117" t="s">
        <v>53</v>
      </c>
      <c r="E117" t="s">
        <v>23</v>
      </c>
      <c r="F117" t="s">
        <v>7</v>
      </c>
      <c r="G117" t="s">
        <v>15</v>
      </c>
      <c r="H117" t="s">
        <v>1</v>
      </c>
      <c r="I117" t="s">
        <v>85</v>
      </c>
      <c r="J117" t="s">
        <v>86</v>
      </c>
      <c r="K117">
        <v>36</v>
      </c>
    </row>
    <row r="118" spans="1:11">
      <c r="A118" t="s">
        <v>20</v>
      </c>
      <c r="B118">
        <v>2154</v>
      </c>
      <c r="C118" t="s">
        <v>50</v>
      </c>
      <c r="D118" t="s">
        <v>29</v>
      </c>
      <c r="E118" t="s">
        <v>23</v>
      </c>
      <c r="F118" t="s">
        <v>4</v>
      </c>
      <c r="G118" t="s">
        <v>6</v>
      </c>
      <c r="H118" t="s">
        <v>1</v>
      </c>
      <c r="I118" t="s">
        <v>85</v>
      </c>
      <c r="J118" t="s">
        <v>86</v>
      </c>
      <c r="K118">
        <v>132</v>
      </c>
    </row>
    <row r="119" spans="1:11">
      <c r="A119" t="s">
        <v>20</v>
      </c>
      <c r="B119">
        <v>2184</v>
      </c>
      <c r="C119" t="s">
        <v>47</v>
      </c>
      <c r="D119" t="s">
        <v>35</v>
      </c>
      <c r="E119" t="s">
        <v>23</v>
      </c>
      <c r="F119" t="s">
        <v>9</v>
      </c>
      <c r="G119" t="s">
        <v>10</v>
      </c>
      <c r="H119" t="s">
        <v>1</v>
      </c>
      <c r="I119" t="s">
        <v>83</v>
      </c>
      <c r="J119" t="s">
        <v>84</v>
      </c>
      <c r="K119">
        <v>216</v>
      </c>
    </row>
    <row r="120" spans="1:11">
      <c r="A120" t="s">
        <v>20</v>
      </c>
      <c r="B120">
        <v>2231</v>
      </c>
      <c r="C120" t="s">
        <v>40</v>
      </c>
      <c r="D120" t="s">
        <v>41</v>
      </c>
      <c r="E120" t="s">
        <v>23</v>
      </c>
      <c r="F120" t="s">
        <v>0</v>
      </c>
      <c r="G120" t="s">
        <v>24</v>
      </c>
      <c r="H120" t="s">
        <v>5</v>
      </c>
      <c r="I120" t="s">
        <v>83</v>
      </c>
      <c r="J120" t="s">
        <v>84</v>
      </c>
      <c r="K120">
        <v>6523</v>
      </c>
    </row>
    <row r="121" spans="1:11">
      <c r="A121" t="s">
        <v>20</v>
      </c>
      <c r="B121">
        <v>2171</v>
      </c>
      <c r="C121" t="s">
        <v>32</v>
      </c>
      <c r="D121" t="s">
        <v>33</v>
      </c>
      <c r="E121" t="s">
        <v>23</v>
      </c>
      <c r="F121" t="s">
        <v>3</v>
      </c>
      <c r="G121" t="s">
        <v>43</v>
      </c>
      <c r="H121" t="s">
        <v>5</v>
      </c>
      <c r="I121" t="s">
        <v>85</v>
      </c>
      <c r="J121" t="s">
        <v>86</v>
      </c>
      <c r="K121">
        <v>536</v>
      </c>
    </row>
    <row r="122" spans="1:11">
      <c r="A122" t="s">
        <v>20</v>
      </c>
      <c r="B122">
        <v>2164</v>
      </c>
      <c r="C122" t="s">
        <v>56</v>
      </c>
      <c r="D122" t="s">
        <v>33</v>
      </c>
      <c r="E122" t="s">
        <v>23</v>
      </c>
      <c r="F122" t="s">
        <v>4</v>
      </c>
      <c r="G122" t="s">
        <v>6</v>
      </c>
      <c r="H122" t="s">
        <v>5</v>
      </c>
      <c r="I122" t="s">
        <v>83</v>
      </c>
      <c r="J122" t="s">
        <v>84</v>
      </c>
      <c r="K122">
        <v>29</v>
      </c>
    </row>
    <row r="123" spans="1:11">
      <c r="A123" t="s">
        <v>20</v>
      </c>
      <c r="B123">
        <v>2247</v>
      </c>
      <c r="C123" t="s">
        <v>64</v>
      </c>
      <c r="D123" t="s">
        <v>26</v>
      </c>
      <c r="E123" t="s">
        <v>23</v>
      </c>
      <c r="F123" t="s">
        <v>4</v>
      </c>
      <c r="G123" t="s">
        <v>6</v>
      </c>
      <c r="H123" t="s">
        <v>5</v>
      </c>
      <c r="I123" t="s">
        <v>85</v>
      </c>
      <c r="J123" t="s">
        <v>86</v>
      </c>
      <c r="K123">
        <v>53</v>
      </c>
    </row>
    <row r="124" spans="1:11">
      <c r="A124" t="s">
        <v>20</v>
      </c>
      <c r="B124">
        <v>2187</v>
      </c>
      <c r="C124" t="s">
        <v>34</v>
      </c>
      <c r="D124" t="s">
        <v>35</v>
      </c>
      <c r="E124" t="s">
        <v>23</v>
      </c>
      <c r="F124" t="s">
        <v>3</v>
      </c>
      <c r="G124" t="s">
        <v>43</v>
      </c>
      <c r="H124" t="s">
        <v>5</v>
      </c>
      <c r="I124" t="s">
        <v>85</v>
      </c>
      <c r="J124" t="s">
        <v>86</v>
      </c>
      <c r="K124">
        <v>496</v>
      </c>
    </row>
    <row r="125" spans="1:11">
      <c r="A125" t="s">
        <v>20</v>
      </c>
      <c r="B125">
        <v>2161</v>
      </c>
      <c r="C125" t="s">
        <v>28</v>
      </c>
      <c r="D125" t="s">
        <v>29</v>
      </c>
      <c r="E125" t="s">
        <v>23</v>
      </c>
      <c r="F125" t="s">
        <v>12</v>
      </c>
      <c r="G125" t="s">
        <v>13</v>
      </c>
      <c r="H125" t="s">
        <v>5</v>
      </c>
      <c r="I125" t="s">
        <v>85</v>
      </c>
      <c r="J125" t="s">
        <v>86</v>
      </c>
      <c r="K125">
        <v>518</v>
      </c>
    </row>
    <row r="126" spans="1:11">
      <c r="A126" t="s">
        <v>20</v>
      </c>
      <c r="B126">
        <v>2244</v>
      </c>
      <c r="C126" t="s">
        <v>45</v>
      </c>
      <c r="D126" t="s">
        <v>26</v>
      </c>
      <c r="E126" t="s">
        <v>23</v>
      </c>
      <c r="F126" t="s">
        <v>0</v>
      </c>
      <c r="G126" t="s">
        <v>24</v>
      </c>
      <c r="H126" t="s">
        <v>5</v>
      </c>
      <c r="I126" t="s">
        <v>83</v>
      </c>
      <c r="J126" t="s">
        <v>84</v>
      </c>
      <c r="K126">
        <v>1944</v>
      </c>
    </row>
    <row r="127" spans="1:11">
      <c r="A127" t="s">
        <v>20</v>
      </c>
      <c r="B127">
        <v>2174</v>
      </c>
      <c r="C127" t="s">
        <v>59</v>
      </c>
      <c r="D127" t="s">
        <v>53</v>
      </c>
      <c r="E127" t="s">
        <v>23</v>
      </c>
      <c r="F127" t="s">
        <v>3</v>
      </c>
      <c r="G127" t="s">
        <v>43</v>
      </c>
      <c r="H127" t="s">
        <v>5</v>
      </c>
      <c r="I127" t="s">
        <v>83</v>
      </c>
      <c r="J127" t="s">
        <v>84</v>
      </c>
      <c r="K127">
        <v>3894</v>
      </c>
    </row>
    <row r="128" spans="1:11">
      <c r="A128" t="s">
        <v>20</v>
      </c>
      <c r="B128">
        <v>2181</v>
      </c>
      <c r="C128" t="s">
        <v>55</v>
      </c>
      <c r="D128" t="s">
        <v>53</v>
      </c>
      <c r="E128" t="s">
        <v>23</v>
      </c>
      <c r="F128" t="s">
        <v>8</v>
      </c>
      <c r="G128" t="s">
        <v>14</v>
      </c>
      <c r="H128" t="s">
        <v>1</v>
      </c>
      <c r="I128" t="s">
        <v>85</v>
      </c>
      <c r="J128" t="s">
        <v>86</v>
      </c>
      <c r="K128">
        <v>1292</v>
      </c>
    </row>
    <row r="129" spans="1:11">
      <c r="A129" t="s">
        <v>20</v>
      </c>
      <c r="B129">
        <v>2174</v>
      </c>
      <c r="C129" t="s">
        <v>59</v>
      </c>
      <c r="D129" t="s">
        <v>53</v>
      </c>
      <c r="E129" t="s">
        <v>23</v>
      </c>
      <c r="F129" t="s">
        <v>9</v>
      </c>
      <c r="G129" t="s">
        <v>10</v>
      </c>
      <c r="H129" t="s">
        <v>5</v>
      </c>
      <c r="I129" t="s">
        <v>83</v>
      </c>
      <c r="J129" t="s">
        <v>84</v>
      </c>
      <c r="K129">
        <v>118</v>
      </c>
    </row>
    <row r="130" spans="1:11">
      <c r="A130" t="s">
        <v>20</v>
      </c>
      <c r="B130">
        <v>2231</v>
      </c>
      <c r="C130" t="s">
        <v>40</v>
      </c>
      <c r="D130" t="s">
        <v>41</v>
      </c>
      <c r="E130" t="s">
        <v>23</v>
      </c>
      <c r="F130" t="s">
        <v>3</v>
      </c>
      <c r="G130" t="s">
        <v>43</v>
      </c>
      <c r="H130" t="s">
        <v>1</v>
      </c>
      <c r="I130" t="s">
        <v>83</v>
      </c>
      <c r="J130" t="s">
        <v>84</v>
      </c>
      <c r="K130">
        <v>3795</v>
      </c>
    </row>
    <row r="131" spans="1:11">
      <c r="A131" t="s">
        <v>20</v>
      </c>
      <c r="B131">
        <v>2201</v>
      </c>
      <c r="C131" t="s">
        <v>51</v>
      </c>
      <c r="D131" t="s">
        <v>31</v>
      </c>
      <c r="E131" t="s">
        <v>23</v>
      </c>
      <c r="F131" t="s">
        <v>2</v>
      </c>
      <c r="G131" t="s">
        <v>11</v>
      </c>
      <c r="H131" t="s">
        <v>5</v>
      </c>
      <c r="I131" t="s">
        <v>83</v>
      </c>
      <c r="J131" t="s">
        <v>84</v>
      </c>
      <c r="K131">
        <v>2969.5</v>
      </c>
    </row>
    <row r="132" spans="1:11">
      <c r="A132" t="s">
        <v>20</v>
      </c>
      <c r="B132">
        <v>2204</v>
      </c>
      <c r="C132" t="s">
        <v>48</v>
      </c>
      <c r="D132" t="s">
        <v>49</v>
      </c>
      <c r="E132" t="s">
        <v>23</v>
      </c>
      <c r="F132" t="s">
        <v>2</v>
      </c>
      <c r="G132" t="s">
        <v>11</v>
      </c>
      <c r="H132" t="s">
        <v>5</v>
      </c>
      <c r="I132" t="s">
        <v>83</v>
      </c>
      <c r="J132" t="s">
        <v>84</v>
      </c>
      <c r="K132">
        <v>667</v>
      </c>
    </row>
    <row r="133" spans="1:11">
      <c r="A133" t="s">
        <v>20</v>
      </c>
      <c r="B133">
        <v>2197</v>
      </c>
      <c r="C133" t="s">
        <v>62</v>
      </c>
      <c r="D133" t="s">
        <v>31</v>
      </c>
      <c r="E133" t="s">
        <v>23</v>
      </c>
      <c r="F133" t="s">
        <v>9</v>
      </c>
      <c r="G133" t="s">
        <v>10</v>
      </c>
      <c r="H133" t="s">
        <v>1</v>
      </c>
      <c r="I133" t="s">
        <v>85</v>
      </c>
      <c r="J133" t="s">
        <v>86</v>
      </c>
      <c r="K133">
        <v>750</v>
      </c>
    </row>
    <row r="134" spans="1:11">
      <c r="A134" t="s">
        <v>20</v>
      </c>
      <c r="B134">
        <v>2227</v>
      </c>
      <c r="C134" t="s">
        <v>44</v>
      </c>
      <c r="D134" t="s">
        <v>41</v>
      </c>
      <c r="E134" t="s">
        <v>23</v>
      </c>
      <c r="F134" t="s">
        <v>4</v>
      </c>
      <c r="G134" t="s">
        <v>6</v>
      </c>
      <c r="H134" t="s">
        <v>1</v>
      </c>
      <c r="I134" t="s">
        <v>83</v>
      </c>
      <c r="J134" t="s">
        <v>84</v>
      </c>
      <c r="K134">
        <v>11914</v>
      </c>
    </row>
    <row r="135" spans="1:11">
      <c r="A135" t="s">
        <v>20</v>
      </c>
      <c r="B135">
        <v>2164</v>
      </c>
      <c r="C135" t="s">
        <v>56</v>
      </c>
      <c r="D135" t="s">
        <v>33</v>
      </c>
      <c r="E135" t="s">
        <v>23</v>
      </c>
      <c r="F135" t="s">
        <v>0</v>
      </c>
      <c r="G135" t="s">
        <v>24</v>
      </c>
      <c r="H135" t="s">
        <v>1</v>
      </c>
      <c r="I135" t="s">
        <v>85</v>
      </c>
      <c r="J135" t="s">
        <v>86</v>
      </c>
      <c r="K135">
        <v>741</v>
      </c>
    </row>
    <row r="136" spans="1:11">
      <c r="A136" t="s">
        <v>20</v>
      </c>
      <c r="B136">
        <v>2187</v>
      </c>
      <c r="C136" t="s">
        <v>34</v>
      </c>
      <c r="D136" t="s">
        <v>35</v>
      </c>
      <c r="E136" t="s">
        <v>23</v>
      </c>
      <c r="F136" t="s">
        <v>4</v>
      </c>
      <c r="G136" t="s">
        <v>6</v>
      </c>
      <c r="H136" t="s">
        <v>1</v>
      </c>
      <c r="I136" t="s">
        <v>85</v>
      </c>
      <c r="J136" t="s">
        <v>86</v>
      </c>
      <c r="K136">
        <v>2981</v>
      </c>
    </row>
    <row r="137" spans="1:11">
      <c r="A137" t="s">
        <v>20</v>
      </c>
      <c r="B137">
        <v>2201</v>
      </c>
      <c r="C137" t="s">
        <v>51</v>
      </c>
      <c r="D137" t="s">
        <v>31</v>
      </c>
      <c r="E137" t="s">
        <v>23</v>
      </c>
      <c r="F137" t="s">
        <v>9</v>
      </c>
      <c r="G137" t="s">
        <v>10</v>
      </c>
      <c r="H137" t="s">
        <v>1</v>
      </c>
      <c r="I137" t="s">
        <v>83</v>
      </c>
      <c r="J137" t="s">
        <v>84</v>
      </c>
      <c r="K137">
        <v>2742</v>
      </c>
    </row>
    <row r="138" spans="1:11">
      <c r="A138" t="s">
        <v>20</v>
      </c>
      <c r="B138">
        <v>2197</v>
      </c>
      <c r="C138" t="s">
        <v>62</v>
      </c>
      <c r="D138" t="s">
        <v>31</v>
      </c>
      <c r="E138" t="s">
        <v>23</v>
      </c>
      <c r="F138" t="s">
        <v>4</v>
      </c>
      <c r="G138" t="s">
        <v>6</v>
      </c>
      <c r="H138" t="s">
        <v>1</v>
      </c>
      <c r="I138" t="s">
        <v>83</v>
      </c>
      <c r="J138" t="s">
        <v>84</v>
      </c>
      <c r="K138">
        <v>13285</v>
      </c>
    </row>
    <row r="139" spans="1:11">
      <c r="A139" t="s">
        <v>20</v>
      </c>
      <c r="B139">
        <v>2187</v>
      </c>
      <c r="C139" t="s">
        <v>34</v>
      </c>
      <c r="D139" t="s">
        <v>35</v>
      </c>
      <c r="E139" t="s">
        <v>23</v>
      </c>
      <c r="F139" t="s">
        <v>0</v>
      </c>
      <c r="G139" t="s">
        <v>24</v>
      </c>
      <c r="H139" t="s">
        <v>1</v>
      </c>
      <c r="I139" t="s">
        <v>83</v>
      </c>
      <c r="J139" t="s">
        <v>84</v>
      </c>
      <c r="K139">
        <v>12272</v>
      </c>
    </row>
    <row r="140" spans="1:11">
      <c r="A140" t="s">
        <v>20</v>
      </c>
      <c r="B140">
        <v>2167</v>
      </c>
      <c r="C140" t="s">
        <v>63</v>
      </c>
      <c r="D140" t="s">
        <v>33</v>
      </c>
      <c r="E140" t="s">
        <v>23</v>
      </c>
      <c r="F140" t="s">
        <v>4</v>
      </c>
      <c r="G140" t="s">
        <v>6</v>
      </c>
      <c r="H140" t="s">
        <v>5</v>
      </c>
      <c r="I140" t="s">
        <v>85</v>
      </c>
      <c r="J140" t="s">
        <v>86</v>
      </c>
      <c r="K140">
        <v>73</v>
      </c>
    </row>
    <row r="141" spans="1:11">
      <c r="A141" t="s">
        <v>20</v>
      </c>
      <c r="B141">
        <v>2197</v>
      </c>
      <c r="C141" t="s">
        <v>62</v>
      </c>
      <c r="D141" t="s">
        <v>31</v>
      </c>
      <c r="E141" t="s">
        <v>23</v>
      </c>
      <c r="F141" t="s">
        <v>12</v>
      </c>
      <c r="G141" t="s">
        <v>13</v>
      </c>
      <c r="H141" t="s">
        <v>5</v>
      </c>
      <c r="I141" t="s">
        <v>83</v>
      </c>
      <c r="J141" t="s">
        <v>84</v>
      </c>
      <c r="K141">
        <v>1831</v>
      </c>
    </row>
    <row r="142" spans="1:11">
      <c r="A142" t="s">
        <v>20</v>
      </c>
      <c r="B142">
        <v>2224</v>
      </c>
      <c r="C142" t="s">
        <v>60</v>
      </c>
      <c r="D142" t="s">
        <v>41</v>
      </c>
      <c r="E142" t="s">
        <v>23</v>
      </c>
      <c r="F142" t="s">
        <v>2</v>
      </c>
      <c r="G142" t="s">
        <v>11</v>
      </c>
      <c r="H142" t="s">
        <v>5</v>
      </c>
      <c r="I142" t="s">
        <v>83</v>
      </c>
      <c r="J142" t="s">
        <v>84</v>
      </c>
      <c r="K142">
        <v>350</v>
      </c>
    </row>
    <row r="143" spans="1:11">
      <c r="A143" t="s">
        <v>20</v>
      </c>
      <c r="B143">
        <v>2197</v>
      </c>
      <c r="C143" t="s">
        <v>62</v>
      </c>
      <c r="D143" t="s">
        <v>31</v>
      </c>
      <c r="E143" t="s">
        <v>23</v>
      </c>
      <c r="F143" t="s">
        <v>3</v>
      </c>
      <c r="G143" t="s">
        <v>43</v>
      </c>
      <c r="H143" t="s">
        <v>5</v>
      </c>
      <c r="I143" t="s">
        <v>83</v>
      </c>
      <c r="J143" t="s">
        <v>84</v>
      </c>
      <c r="K143">
        <v>6033.5</v>
      </c>
    </row>
    <row r="144" spans="1:11">
      <c r="A144" t="s">
        <v>20</v>
      </c>
      <c r="B144">
        <v>2157</v>
      </c>
      <c r="C144" t="s">
        <v>46</v>
      </c>
      <c r="D144" t="s">
        <v>29</v>
      </c>
      <c r="E144" t="s">
        <v>23</v>
      </c>
      <c r="F144" t="s">
        <v>8</v>
      </c>
      <c r="G144" t="s">
        <v>14</v>
      </c>
      <c r="H144" t="s">
        <v>1</v>
      </c>
      <c r="I144" t="s">
        <v>88</v>
      </c>
      <c r="J144" s="7" t="s">
        <v>86</v>
      </c>
      <c r="K144">
        <v>3</v>
      </c>
    </row>
    <row r="145" spans="1:11">
      <c r="A145" t="s">
        <v>20</v>
      </c>
      <c r="B145">
        <v>2157</v>
      </c>
      <c r="C145" t="s">
        <v>46</v>
      </c>
      <c r="D145" t="s">
        <v>29</v>
      </c>
      <c r="E145" t="s">
        <v>23</v>
      </c>
      <c r="F145" t="s">
        <v>8</v>
      </c>
      <c r="G145" t="s">
        <v>14</v>
      </c>
      <c r="H145" t="s">
        <v>1</v>
      </c>
      <c r="I145" t="s">
        <v>83</v>
      </c>
      <c r="J145" t="s">
        <v>84</v>
      </c>
      <c r="K145">
        <v>7430</v>
      </c>
    </row>
    <row r="146" spans="1:11">
      <c r="A146" t="s">
        <v>20</v>
      </c>
      <c r="B146">
        <v>2214</v>
      </c>
      <c r="C146" t="s">
        <v>21</v>
      </c>
      <c r="D146" t="s">
        <v>22</v>
      </c>
      <c r="E146" t="s">
        <v>23</v>
      </c>
      <c r="F146" t="s">
        <v>3</v>
      </c>
      <c r="G146" t="s">
        <v>43</v>
      </c>
      <c r="H146" t="s">
        <v>1</v>
      </c>
      <c r="I146" t="s">
        <v>85</v>
      </c>
      <c r="J146" t="s">
        <v>86</v>
      </c>
      <c r="K146">
        <v>137</v>
      </c>
    </row>
    <row r="147" spans="1:11">
      <c r="A147" t="s">
        <v>20</v>
      </c>
      <c r="B147">
        <v>2197</v>
      </c>
      <c r="C147" t="s">
        <v>62</v>
      </c>
      <c r="D147" t="s">
        <v>31</v>
      </c>
      <c r="E147" t="s">
        <v>23</v>
      </c>
      <c r="F147" t="s">
        <v>0</v>
      </c>
      <c r="G147" t="s">
        <v>24</v>
      </c>
      <c r="H147" t="s">
        <v>1</v>
      </c>
      <c r="I147" t="s">
        <v>85</v>
      </c>
      <c r="J147" t="s">
        <v>86</v>
      </c>
      <c r="K147">
        <v>1672</v>
      </c>
    </row>
    <row r="148" spans="1:11">
      <c r="A148" t="s">
        <v>20</v>
      </c>
      <c r="B148">
        <v>2174</v>
      </c>
      <c r="C148" t="s">
        <v>59</v>
      </c>
      <c r="D148" t="s">
        <v>53</v>
      </c>
      <c r="E148" t="s">
        <v>23</v>
      </c>
      <c r="F148" t="s">
        <v>2</v>
      </c>
      <c r="G148" t="s">
        <v>11</v>
      </c>
      <c r="H148" t="s">
        <v>5</v>
      </c>
      <c r="I148" t="s">
        <v>83</v>
      </c>
      <c r="J148" t="s">
        <v>84</v>
      </c>
      <c r="K148">
        <v>511</v>
      </c>
    </row>
    <row r="149" spans="1:11">
      <c r="A149" t="s">
        <v>20</v>
      </c>
      <c r="B149">
        <v>2204</v>
      </c>
      <c r="C149" t="s">
        <v>48</v>
      </c>
      <c r="D149" t="s">
        <v>49</v>
      </c>
      <c r="E149" t="s">
        <v>23</v>
      </c>
      <c r="F149" t="s">
        <v>2</v>
      </c>
      <c r="G149" t="s">
        <v>11</v>
      </c>
      <c r="H149" t="s">
        <v>5</v>
      </c>
      <c r="I149" t="s">
        <v>85</v>
      </c>
      <c r="J149" t="s">
        <v>86</v>
      </c>
      <c r="K149">
        <v>56</v>
      </c>
    </row>
    <row r="150" spans="1:11">
      <c r="A150" t="s">
        <v>20</v>
      </c>
      <c r="B150">
        <v>2157</v>
      </c>
      <c r="C150" t="s">
        <v>46</v>
      </c>
      <c r="D150" t="s">
        <v>29</v>
      </c>
      <c r="E150" t="s">
        <v>23</v>
      </c>
      <c r="F150" t="s">
        <v>9</v>
      </c>
      <c r="G150" t="s">
        <v>10</v>
      </c>
      <c r="H150" t="s">
        <v>1</v>
      </c>
      <c r="I150" t="s">
        <v>83</v>
      </c>
      <c r="J150" t="s">
        <v>84</v>
      </c>
      <c r="K150">
        <v>1821</v>
      </c>
    </row>
    <row r="151" spans="1:11">
      <c r="A151" t="s">
        <v>20</v>
      </c>
      <c r="B151">
        <v>2191</v>
      </c>
      <c r="C151" t="s">
        <v>39</v>
      </c>
      <c r="D151" t="s">
        <v>35</v>
      </c>
      <c r="E151" t="s">
        <v>23</v>
      </c>
      <c r="F151" t="s">
        <v>12</v>
      </c>
      <c r="G151" t="s">
        <v>13</v>
      </c>
      <c r="H151" t="s">
        <v>1</v>
      </c>
      <c r="I151" t="s">
        <v>83</v>
      </c>
      <c r="J151" t="s">
        <v>84</v>
      </c>
      <c r="K151">
        <v>2465</v>
      </c>
    </row>
    <row r="152" spans="1:11">
      <c r="A152" t="s">
        <v>20</v>
      </c>
      <c r="B152">
        <v>2171</v>
      </c>
      <c r="C152" t="s">
        <v>32</v>
      </c>
      <c r="D152" t="s">
        <v>33</v>
      </c>
      <c r="E152" t="s">
        <v>23</v>
      </c>
      <c r="F152" t="s">
        <v>9</v>
      </c>
      <c r="G152" t="s">
        <v>10</v>
      </c>
      <c r="H152" t="s">
        <v>5</v>
      </c>
      <c r="I152" t="s">
        <v>83</v>
      </c>
      <c r="J152" t="s">
        <v>84</v>
      </c>
      <c r="K152">
        <v>3341</v>
      </c>
    </row>
    <row r="153" spans="1:11">
      <c r="A153" t="s">
        <v>20</v>
      </c>
      <c r="B153">
        <v>2244</v>
      </c>
      <c r="C153" t="s">
        <v>45</v>
      </c>
      <c r="D153" t="s">
        <v>26</v>
      </c>
      <c r="E153" t="s">
        <v>23</v>
      </c>
      <c r="F153" t="s">
        <v>8</v>
      </c>
      <c r="G153" t="s">
        <v>14</v>
      </c>
      <c r="H153" t="s">
        <v>1</v>
      </c>
      <c r="I153" t="s">
        <v>85</v>
      </c>
      <c r="J153" t="s">
        <v>86</v>
      </c>
      <c r="K153">
        <v>317</v>
      </c>
    </row>
    <row r="154" spans="1:11">
      <c r="A154" t="s">
        <v>20</v>
      </c>
      <c r="B154">
        <v>2201</v>
      </c>
      <c r="C154" t="s">
        <v>51</v>
      </c>
      <c r="D154" t="s">
        <v>31</v>
      </c>
      <c r="E154" t="s">
        <v>23</v>
      </c>
      <c r="F154" t="s">
        <v>12</v>
      </c>
      <c r="G154" t="s">
        <v>13</v>
      </c>
      <c r="H154" t="s">
        <v>5</v>
      </c>
      <c r="I154" t="s">
        <v>83</v>
      </c>
      <c r="J154" t="s">
        <v>84</v>
      </c>
      <c r="K154">
        <v>1830</v>
      </c>
    </row>
    <row r="155" spans="1:11">
      <c r="A155" t="s">
        <v>20</v>
      </c>
      <c r="B155">
        <v>2224</v>
      </c>
      <c r="C155" t="s">
        <v>60</v>
      </c>
      <c r="D155" t="s">
        <v>41</v>
      </c>
      <c r="E155" t="s">
        <v>23</v>
      </c>
      <c r="F155" t="s">
        <v>12</v>
      </c>
      <c r="G155" t="s">
        <v>13</v>
      </c>
      <c r="H155" t="s">
        <v>1</v>
      </c>
      <c r="I155" t="s">
        <v>83</v>
      </c>
      <c r="J155" t="s">
        <v>84</v>
      </c>
      <c r="K155">
        <v>464</v>
      </c>
    </row>
    <row r="156" spans="1:11">
      <c r="A156" t="s">
        <v>20</v>
      </c>
      <c r="B156">
        <v>2154</v>
      </c>
      <c r="C156" t="s">
        <v>50</v>
      </c>
      <c r="D156" t="s">
        <v>29</v>
      </c>
      <c r="E156" t="s">
        <v>23</v>
      </c>
      <c r="F156" t="s">
        <v>9</v>
      </c>
      <c r="G156" t="s">
        <v>10</v>
      </c>
      <c r="H156" t="s">
        <v>5</v>
      </c>
      <c r="I156" t="s">
        <v>85</v>
      </c>
      <c r="J156" t="s">
        <v>86</v>
      </c>
      <c r="K156">
        <v>60</v>
      </c>
    </row>
    <row r="157" spans="1:11">
      <c r="A157" t="s">
        <v>20</v>
      </c>
      <c r="B157">
        <v>2237</v>
      </c>
      <c r="C157" t="s">
        <v>42</v>
      </c>
      <c r="D157" t="s">
        <v>38</v>
      </c>
      <c r="E157" t="s">
        <v>23</v>
      </c>
      <c r="F157" t="s">
        <v>12</v>
      </c>
      <c r="G157" t="s">
        <v>13</v>
      </c>
      <c r="H157" t="s">
        <v>1</v>
      </c>
      <c r="I157" t="s">
        <v>85</v>
      </c>
      <c r="J157" t="s">
        <v>86</v>
      </c>
      <c r="K157">
        <v>253</v>
      </c>
    </row>
    <row r="158" spans="1:11">
      <c r="A158" t="s">
        <v>20</v>
      </c>
      <c r="B158">
        <v>2154</v>
      </c>
      <c r="C158" t="s">
        <v>50</v>
      </c>
      <c r="D158" t="s">
        <v>29</v>
      </c>
      <c r="E158" t="s">
        <v>23</v>
      </c>
      <c r="F158" t="s">
        <v>3</v>
      </c>
      <c r="G158" t="s">
        <v>43</v>
      </c>
      <c r="H158" t="s">
        <v>5</v>
      </c>
      <c r="I158" t="s">
        <v>85</v>
      </c>
      <c r="J158" t="s">
        <v>86</v>
      </c>
      <c r="K158">
        <v>269</v>
      </c>
    </row>
    <row r="159" spans="1:11">
      <c r="A159" t="s">
        <v>20</v>
      </c>
      <c r="B159">
        <v>2157</v>
      </c>
      <c r="C159" t="s">
        <v>46</v>
      </c>
      <c r="D159" t="s">
        <v>29</v>
      </c>
      <c r="E159" t="s">
        <v>23</v>
      </c>
      <c r="F159" t="s">
        <v>9</v>
      </c>
      <c r="G159" t="s">
        <v>10</v>
      </c>
      <c r="H159" t="s">
        <v>5</v>
      </c>
      <c r="I159" t="s">
        <v>85</v>
      </c>
      <c r="J159" t="s">
        <v>86</v>
      </c>
      <c r="K159">
        <v>1009</v>
      </c>
    </row>
    <row r="160" spans="1:11">
      <c r="A160" t="s">
        <v>20</v>
      </c>
      <c r="B160">
        <v>2244</v>
      </c>
      <c r="C160" t="s">
        <v>45</v>
      </c>
      <c r="D160" t="s">
        <v>26</v>
      </c>
      <c r="E160" t="s">
        <v>23</v>
      </c>
      <c r="F160" t="s">
        <v>4</v>
      </c>
      <c r="G160" t="s">
        <v>6</v>
      </c>
      <c r="H160" t="s">
        <v>5</v>
      </c>
      <c r="I160" t="s">
        <v>85</v>
      </c>
      <c r="J160" t="s">
        <v>86</v>
      </c>
      <c r="K160">
        <v>20</v>
      </c>
    </row>
    <row r="161" spans="1:11">
      <c r="A161" t="s">
        <v>20</v>
      </c>
      <c r="B161">
        <v>2171</v>
      </c>
      <c r="C161" t="s">
        <v>32</v>
      </c>
      <c r="D161" t="s">
        <v>33</v>
      </c>
      <c r="E161" t="s">
        <v>23</v>
      </c>
      <c r="F161" t="s">
        <v>3</v>
      </c>
      <c r="G161" t="s">
        <v>43</v>
      </c>
      <c r="H161" t="s">
        <v>1</v>
      </c>
      <c r="I161" t="s">
        <v>85</v>
      </c>
      <c r="J161" t="s">
        <v>86</v>
      </c>
      <c r="K161">
        <v>236</v>
      </c>
    </row>
    <row r="162" spans="1:11">
      <c r="A162" t="s">
        <v>20</v>
      </c>
      <c r="B162">
        <v>2191</v>
      </c>
      <c r="C162" t="s">
        <v>39</v>
      </c>
      <c r="D162" t="s">
        <v>35</v>
      </c>
      <c r="E162" t="s">
        <v>23</v>
      </c>
      <c r="F162" t="s">
        <v>3</v>
      </c>
      <c r="G162" t="s">
        <v>43</v>
      </c>
      <c r="H162" t="s">
        <v>1</v>
      </c>
      <c r="I162" t="s">
        <v>83</v>
      </c>
      <c r="J162" t="s">
        <v>84</v>
      </c>
      <c r="K162">
        <v>3857</v>
      </c>
    </row>
    <row r="163" spans="1:11">
      <c r="A163" t="s">
        <v>20</v>
      </c>
      <c r="B163">
        <v>2191</v>
      </c>
      <c r="C163" t="s">
        <v>39</v>
      </c>
      <c r="D163" t="s">
        <v>35</v>
      </c>
      <c r="E163" t="s">
        <v>23</v>
      </c>
      <c r="F163" t="s">
        <v>2</v>
      </c>
      <c r="G163" t="s">
        <v>11</v>
      </c>
      <c r="H163" t="s">
        <v>5</v>
      </c>
      <c r="I163" t="s">
        <v>83</v>
      </c>
      <c r="J163" t="s">
        <v>84</v>
      </c>
      <c r="K163">
        <v>2717</v>
      </c>
    </row>
    <row r="164" spans="1:11">
      <c r="A164" t="s">
        <v>20</v>
      </c>
      <c r="B164">
        <v>2224</v>
      </c>
      <c r="C164" t="s">
        <v>60</v>
      </c>
      <c r="D164" t="s">
        <v>41</v>
      </c>
      <c r="E164" t="s">
        <v>23</v>
      </c>
      <c r="F164" t="s">
        <v>0</v>
      </c>
      <c r="G164" t="s">
        <v>24</v>
      </c>
      <c r="H164" t="s">
        <v>5</v>
      </c>
      <c r="I164" t="s">
        <v>85</v>
      </c>
      <c r="J164" t="s">
        <v>86</v>
      </c>
      <c r="K164">
        <v>718</v>
      </c>
    </row>
    <row r="165" spans="1:11">
      <c r="A165" t="s">
        <v>20</v>
      </c>
      <c r="B165">
        <v>2181</v>
      </c>
      <c r="C165" t="s">
        <v>55</v>
      </c>
      <c r="D165" t="s">
        <v>53</v>
      </c>
      <c r="E165" t="s">
        <v>23</v>
      </c>
      <c r="F165" t="s">
        <v>7</v>
      </c>
      <c r="G165" t="s">
        <v>15</v>
      </c>
      <c r="H165" t="s">
        <v>1</v>
      </c>
      <c r="I165" t="s">
        <v>83</v>
      </c>
      <c r="J165" t="s">
        <v>84</v>
      </c>
      <c r="K165">
        <v>721</v>
      </c>
    </row>
    <row r="166" spans="1:11">
      <c r="A166" t="s">
        <v>20</v>
      </c>
      <c r="B166">
        <v>2227</v>
      </c>
      <c r="C166" t="s">
        <v>44</v>
      </c>
      <c r="D166" t="s">
        <v>41</v>
      </c>
      <c r="E166" t="s">
        <v>23</v>
      </c>
      <c r="F166" t="s">
        <v>12</v>
      </c>
      <c r="G166" t="s">
        <v>13</v>
      </c>
      <c r="H166" t="s">
        <v>1</v>
      </c>
      <c r="I166" t="s">
        <v>85</v>
      </c>
      <c r="J166" t="s">
        <v>86</v>
      </c>
      <c r="K166">
        <v>288</v>
      </c>
    </row>
    <row r="167" spans="1:11">
      <c r="A167" t="s">
        <v>20</v>
      </c>
      <c r="B167">
        <v>2234</v>
      </c>
      <c r="C167" t="s">
        <v>61</v>
      </c>
      <c r="D167" t="s">
        <v>38</v>
      </c>
      <c r="E167" t="s">
        <v>23</v>
      </c>
      <c r="F167" t="s">
        <v>12</v>
      </c>
      <c r="G167" t="s">
        <v>13</v>
      </c>
      <c r="H167" t="s">
        <v>1</v>
      </c>
      <c r="I167" t="s">
        <v>83</v>
      </c>
      <c r="J167" t="s">
        <v>84</v>
      </c>
      <c r="K167">
        <v>430</v>
      </c>
    </row>
    <row r="168" spans="1:11">
      <c r="A168" t="s">
        <v>20</v>
      </c>
      <c r="B168">
        <v>2181</v>
      </c>
      <c r="C168" t="s">
        <v>55</v>
      </c>
      <c r="D168" t="s">
        <v>53</v>
      </c>
      <c r="E168" t="s">
        <v>23</v>
      </c>
      <c r="F168" t="s">
        <v>12</v>
      </c>
      <c r="G168" t="s">
        <v>13</v>
      </c>
      <c r="H168" t="s">
        <v>1</v>
      </c>
      <c r="I168" t="s">
        <v>85</v>
      </c>
      <c r="J168" t="s">
        <v>86</v>
      </c>
      <c r="K168">
        <v>401</v>
      </c>
    </row>
    <row r="169" spans="1:11">
      <c r="A169" t="s">
        <v>20</v>
      </c>
      <c r="B169">
        <v>2251</v>
      </c>
      <c r="C169" t="s">
        <v>25</v>
      </c>
      <c r="D169" t="s">
        <v>26</v>
      </c>
      <c r="E169" t="s">
        <v>27</v>
      </c>
      <c r="F169" t="s">
        <v>2</v>
      </c>
      <c r="G169" t="s">
        <v>11</v>
      </c>
      <c r="H169" t="s">
        <v>5</v>
      </c>
      <c r="I169" t="s">
        <v>85</v>
      </c>
      <c r="J169" t="s">
        <v>86</v>
      </c>
      <c r="K169">
        <v>509</v>
      </c>
    </row>
    <row r="170" spans="1:11">
      <c r="A170" t="s">
        <v>20</v>
      </c>
      <c r="B170">
        <v>2214</v>
      </c>
      <c r="C170" t="s">
        <v>21</v>
      </c>
      <c r="D170" t="s">
        <v>22</v>
      </c>
      <c r="E170" t="s">
        <v>23</v>
      </c>
      <c r="F170" t="s">
        <v>7</v>
      </c>
      <c r="G170" t="s">
        <v>15</v>
      </c>
      <c r="H170" t="s">
        <v>1</v>
      </c>
      <c r="I170" t="s">
        <v>83</v>
      </c>
      <c r="J170" t="s">
        <v>84</v>
      </c>
      <c r="K170">
        <v>63</v>
      </c>
    </row>
    <row r="171" spans="1:11">
      <c r="A171" t="s">
        <v>20</v>
      </c>
      <c r="B171">
        <v>2194</v>
      </c>
      <c r="C171" t="s">
        <v>30</v>
      </c>
      <c r="D171" t="s">
        <v>31</v>
      </c>
      <c r="E171" t="s">
        <v>23</v>
      </c>
      <c r="F171" t="s">
        <v>12</v>
      </c>
      <c r="G171" t="s">
        <v>13</v>
      </c>
      <c r="H171" t="s">
        <v>1</v>
      </c>
      <c r="I171" t="s">
        <v>85</v>
      </c>
      <c r="J171" t="s">
        <v>86</v>
      </c>
      <c r="K171">
        <v>149</v>
      </c>
    </row>
    <row r="172" spans="1:11">
      <c r="A172" t="s">
        <v>20</v>
      </c>
      <c r="B172">
        <v>2224</v>
      </c>
      <c r="C172" t="s">
        <v>60</v>
      </c>
      <c r="D172" t="s">
        <v>41</v>
      </c>
      <c r="E172" t="s">
        <v>23</v>
      </c>
      <c r="F172" t="s">
        <v>12</v>
      </c>
      <c r="G172" t="s">
        <v>13</v>
      </c>
      <c r="H172" t="s">
        <v>1</v>
      </c>
      <c r="I172" t="s">
        <v>85</v>
      </c>
      <c r="J172" t="s">
        <v>86</v>
      </c>
      <c r="K172">
        <v>42</v>
      </c>
    </row>
    <row r="173" spans="1:11">
      <c r="A173" t="s">
        <v>20</v>
      </c>
      <c r="B173">
        <v>2201</v>
      </c>
      <c r="C173" t="s">
        <v>51</v>
      </c>
      <c r="D173" t="s">
        <v>31</v>
      </c>
      <c r="E173" t="s">
        <v>23</v>
      </c>
      <c r="F173" t="s">
        <v>7</v>
      </c>
      <c r="G173" t="s">
        <v>15</v>
      </c>
      <c r="H173" t="s">
        <v>5</v>
      </c>
      <c r="I173" t="s">
        <v>83</v>
      </c>
      <c r="J173" t="s">
        <v>84</v>
      </c>
      <c r="K173">
        <v>10</v>
      </c>
    </row>
    <row r="174" spans="1:11">
      <c r="A174" t="s">
        <v>20</v>
      </c>
      <c r="B174">
        <v>2201</v>
      </c>
      <c r="C174" t="s">
        <v>51</v>
      </c>
      <c r="D174" t="s">
        <v>31</v>
      </c>
      <c r="E174" t="s">
        <v>23</v>
      </c>
      <c r="F174" t="s">
        <v>0</v>
      </c>
      <c r="G174" t="s">
        <v>24</v>
      </c>
      <c r="H174" t="s">
        <v>5</v>
      </c>
      <c r="I174" t="s">
        <v>85</v>
      </c>
      <c r="J174" t="s">
        <v>86</v>
      </c>
      <c r="K174">
        <v>1354</v>
      </c>
    </row>
    <row r="175" spans="1:11">
      <c r="A175" t="s">
        <v>20</v>
      </c>
      <c r="B175">
        <v>2227</v>
      </c>
      <c r="C175" t="s">
        <v>44</v>
      </c>
      <c r="D175" t="s">
        <v>41</v>
      </c>
      <c r="E175" t="s">
        <v>23</v>
      </c>
      <c r="F175" t="s">
        <v>3</v>
      </c>
      <c r="G175" t="s">
        <v>43</v>
      </c>
      <c r="H175" t="s">
        <v>1</v>
      </c>
      <c r="I175" t="s">
        <v>85</v>
      </c>
      <c r="J175" t="s">
        <v>86</v>
      </c>
      <c r="K175">
        <v>686</v>
      </c>
    </row>
    <row r="176" spans="1:11">
      <c r="A176" t="s">
        <v>20</v>
      </c>
      <c r="B176">
        <v>2214</v>
      </c>
      <c r="C176" t="s">
        <v>21</v>
      </c>
      <c r="D176" t="s">
        <v>22</v>
      </c>
      <c r="E176" t="s">
        <v>23</v>
      </c>
      <c r="F176" t="s">
        <v>2</v>
      </c>
      <c r="G176" t="s">
        <v>11</v>
      </c>
      <c r="H176" t="s">
        <v>5</v>
      </c>
      <c r="I176" t="s">
        <v>85</v>
      </c>
      <c r="J176" t="s">
        <v>86</v>
      </c>
      <c r="K176">
        <v>63</v>
      </c>
    </row>
    <row r="177" spans="1:11">
      <c r="A177" t="s">
        <v>20</v>
      </c>
      <c r="B177">
        <v>2164</v>
      </c>
      <c r="C177" t="s">
        <v>56</v>
      </c>
      <c r="D177" t="s">
        <v>33</v>
      </c>
      <c r="E177" t="s">
        <v>23</v>
      </c>
      <c r="F177" t="s">
        <v>0</v>
      </c>
      <c r="G177" t="s">
        <v>24</v>
      </c>
      <c r="H177" t="s">
        <v>5</v>
      </c>
      <c r="I177" t="s">
        <v>85</v>
      </c>
      <c r="J177" t="s">
        <v>86</v>
      </c>
      <c r="K177">
        <v>353</v>
      </c>
    </row>
    <row r="178" spans="1:11">
      <c r="A178" t="s">
        <v>20</v>
      </c>
      <c r="B178">
        <v>2204</v>
      </c>
      <c r="C178" t="s">
        <v>48</v>
      </c>
      <c r="D178" t="s">
        <v>49</v>
      </c>
      <c r="E178" t="s">
        <v>23</v>
      </c>
      <c r="F178" t="s">
        <v>0</v>
      </c>
      <c r="G178" t="s">
        <v>24</v>
      </c>
      <c r="H178" t="s">
        <v>5</v>
      </c>
      <c r="I178" t="s">
        <v>83</v>
      </c>
      <c r="J178" t="s">
        <v>84</v>
      </c>
      <c r="K178">
        <v>2569</v>
      </c>
    </row>
    <row r="179" spans="1:11">
      <c r="A179" t="s">
        <v>20</v>
      </c>
      <c r="B179">
        <v>2227</v>
      </c>
      <c r="C179" t="s">
        <v>44</v>
      </c>
      <c r="D179" t="s">
        <v>41</v>
      </c>
      <c r="E179" t="s">
        <v>23</v>
      </c>
      <c r="F179" t="s">
        <v>8</v>
      </c>
      <c r="G179" t="s">
        <v>14</v>
      </c>
      <c r="H179" t="s">
        <v>5</v>
      </c>
      <c r="I179" t="s">
        <v>85</v>
      </c>
      <c r="J179" t="s">
        <v>86</v>
      </c>
      <c r="K179">
        <v>1705</v>
      </c>
    </row>
    <row r="180" spans="1:11">
      <c r="A180" t="s">
        <v>20</v>
      </c>
      <c r="B180">
        <v>2214</v>
      </c>
      <c r="C180" t="s">
        <v>21</v>
      </c>
      <c r="D180" t="s">
        <v>22</v>
      </c>
      <c r="E180" t="s">
        <v>23</v>
      </c>
      <c r="F180" t="s">
        <v>4</v>
      </c>
      <c r="G180" t="s">
        <v>6</v>
      </c>
      <c r="H180" t="s">
        <v>1</v>
      </c>
      <c r="I180" t="s">
        <v>85</v>
      </c>
      <c r="J180" t="s">
        <v>86</v>
      </c>
      <c r="K180">
        <v>338</v>
      </c>
    </row>
    <row r="181" spans="1:11">
      <c r="A181" t="s">
        <v>20</v>
      </c>
      <c r="B181">
        <v>2181</v>
      </c>
      <c r="C181" t="s">
        <v>55</v>
      </c>
      <c r="D181" t="s">
        <v>53</v>
      </c>
      <c r="E181" t="s">
        <v>23</v>
      </c>
      <c r="F181" t="s">
        <v>7</v>
      </c>
      <c r="G181" t="s">
        <v>15</v>
      </c>
      <c r="H181" t="s">
        <v>5</v>
      </c>
      <c r="I181" t="s">
        <v>85</v>
      </c>
      <c r="J181" t="s">
        <v>86</v>
      </c>
      <c r="K181">
        <v>3</v>
      </c>
    </row>
    <row r="182" spans="1:11">
      <c r="A182" t="s">
        <v>20</v>
      </c>
      <c r="B182">
        <v>2237</v>
      </c>
      <c r="C182" t="s">
        <v>42</v>
      </c>
      <c r="D182" t="s">
        <v>38</v>
      </c>
      <c r="E182" t="s">
        <v>23</v>
      </c>
      <c r="F182" t="s">
        <v>12</v>
      </c>
      <c r="G182" t="s">
        <v>13</v>
      </c>
      <c r="H182" t="s">
        <v>5</v>
      </c>
      <c r="I182" t="s">
        <v>85</v>
      </c>
      <c r="J182" t="s">
        <v>86</v>
      </c>
      <c r="K182">
        <v>482</v>
      </c>
    </row>
    <row r="183" spans="1:11">
      <c r="A183" t="s">
        <v>20</v>
      </c>
      <c r="B183">
        <v>2234</v>
      </c>
      <c r="C183" t="s">
        <v>61</v>
      </c>
      <c r="D183" t="s">
        <v>38</v>
      </c>
      <c r="E183" t="s">
        <v>23</v>
      </c>
      <c r="F183" t="s">
        <v>9</v>
      </c>
      <c r="G183" t="s">
        <v>10</v>
      </c>
      <c r="H183" t="s">
        <v>1</v>
      </c>
      <c r="I183" t="s">
        <v>85</v>
      </c>
      <c r="J183" t="s">
        <v>86</v>
      </c>
      <c r="K183">
        <v>12</v>
      </c>
    </row>
    <row r="184" spans="1:11">
      <c r="A184" t="s">
        <v>20</v>
      </c>
      <c r="B184">
        <v>2204</v>
      </c>
      <c r="C184" t="s">
        <v>48</v>
      </c>
      <c r="D184" t="s">
        <v>49</v>
      </c>
      <c r="E184" t="s">
        <v>23</v>
      </c>
      <c r="F184" t="s">
        <v>8</v>
      </c>
      <c r="G184" t="s">
        <v>14</v>
      </c>
      <c r="H184" t="s">
        <v>5</v>
      </c>
      <c r="I184" t="s">
        <v>85</v>
      </c>
      <c r="J184" t="s">
        <v>86</v>
      </c>
      <c r="K184">
        <v>108</v>
      </c>
    </row>
    <row r="185" spans="1:11">
      <c r="A185" t="s">
        <v>20</v>
      </c>
      <c r="B185">
        <v>2231</v>
      </c>
      <c r="C185" t="s">
        <v>40</v>
      </c>
      <c r="D185" t="s">
        <v>41</v>
      </c>
      <c r="E185" t="s">
        <v>23</v>
      </c>
      <c r="F185" t="s">
        <v>4</v>
      </c>
      <c r="G185" t="s">
        <v>6</v>
      </c>
      <c r="H185" t="s">
        <v>1</v>
      </c>
      <c r="I185" t="s">
        <v>85</v>
      </c>
      <c r="J185" t="s">
        <v>86</v>
      </c>
      <c r="K185">
        <v>2802</v>
      </c>
    </row>
    <row r="186" spans="1:11">
      <c r="A186" t="s">
        <v>20</v>
      </c>
      <c r="B186">
        <v>2224</v>
      </c>
      <c r="C186" t="s">
        <v>60</v>
      </c>
      <c r="D186" t="s">
        <v>41</v>
      </c>
      <c r="E186" t="s">
        <v>23</v>
      </c>
      <c r="F186" t="s">
        <v>4</v>
      </c>
      <c r="G186" t="s">
        <v>6</v>
      </c>
      <c r="H186" t="s">
        <v>5</v>
      </c>
      <c r="I186" t="s">
        <v>85</v>
      </c>
      <c r="J186" t="s">
        <v>86</v>
      </c>
      <c r="K186">
        <v>30</v>
      </c>
    </row>
    <row r="187" spans="1:11">
      <c r="A187" t="s">
        <v>20</v>
      </c>
      <c r="B187">
        <v>2174</v>
      </c>
      <c r="C187" t="s">
        <v>59</v>
      </c>
      <c r="D187" t="s">
        <v>53</v>
      </c>
      <c r="E187" t="s">
        <v>23</v>
      </c>
      <c r="F187" t="s">
        <v>8</v>
      </c>
      <c r="G187" t="s">
        <v>14</v>
      </c>
      <c r="H187" t="s">
        <v>1</v>
      </c>
      <c r="I187" t="s">
        <v>83</v>
      </c>
      <c r="J187" t="s">
        <v>84</v>
      </c>
      <c r="K187">
        <v>839</v>
      </c>
    </row>
    <row r="188" spans="1:11">
      <c r="A188" t="s">
        <v>20</v>
      </c>
      <c r="B188">
        <v>2221</v>
      </c>
      <c r="C188" t="s">
        <v>58</v>
      </c>
      <c r="D188" t="s">
        <v>22</v>
      </c>
      <c r="E188" t="s">
        <v>23</v>
      </c>
      <c r="F188" t="s">
        <v>3</v>
      </c>
      <c r="G188" t="s">
        <v>43</v>
      </c>
      <c r="H188" t="s">
        <v>5</v>
      </c>
      <c r="I188" t="s">
        <v>85</v>
      </c>
      <c r="J188" t="s">
        <v>86</v>
      </c>
      <c r="K188">
        <v>782</v>
      </c>
    </row>
    <row r="189" spans="1:11">
      <c r="A189" t="s">
        <v>20</v>
      </c>
      <c r="B189">
        <v>2227</v>
      </c>
      <c r="C189" t="s">
        <v>44</v>
      </c>
      <c r="D189" t="s">
        <v>41</v>
      </c>
      <c r="E189" t="s">
        <v>23</v>
      </c>
      <c r="F189" t="s">
        <v>9</v>
      </c>
      <c r="G189" t="s">
        <v>10</v>
      </c>
      <c r="H189" t="s">
        <v>5</v>
      </c>
      <c r="I189" t="s">
        <v>85</v>
      </c>
      <c r="J189" t="s">
        <v>86</v>
      </c>
      <c r="K189">
        <v>656</v>
      </c>
    </row>
    <row r="190" spans="1:11">
      <c r="A190" t="s">
        <v>20</v>
      </c>
      <c r="B190">
        <v>2174</v>
      </c>
      <c r="C190" t="s">
        <v>59</v>
      </c>
      <c r="D190" t="s">
        <v>53</v>
      </c>
      <c r="E190" t="s">
        <v>23</v>
      </c>
      <c r="F190" t="s">
        <v>8</v>
      </c>
      <c r="G190" t="s">
        <v>14</v>
      </c>
      <c r="H190" t="s">
        <v>5</v>
      </c>
      <c r="I190" t="s">
        <v>83</v>
      </c>
      <c r="J190" t="s">
        <v>84</v>
      </c>
      <c r="K190">
        <v>166</v>
      </c>
    </row>
    <row r="191" spans="1:11">
      <c r="A191" t="s">
        <v>20</v>
      </c>
      <c r="B191">
        <v>2251</v>
      </c>
      <c r="C191" t="s">
        <v>25</v>
      </c>
      <c r="D191" t="s">
        <v>26</v>
      </c>
      <c r="E191" t="s">
        <v>27</v>
      </c>
      <c r="F191" t="s">
        <v>8</v>
      </c>
      <c r="G191" t="s">
        <v>14</v>
      </c>
      <c r="H191" t="s">
        <v>1</v>
      </c>
      <c r="I191" t="s">
        <v>83</v>
      </c>
      <c r="J191" t="s">
        <v>84</v>
      </c>
      <c r="K191">
        <v>9352</v>
      </c>
    </row>
    <row r="192" spans="1:11">
      <c r="A192" t="s">
        <v>20</v>
      </c>
      <c r="B192">
        <v>2244</v>
      </c>
      <c r="C192" t="s">
        <v>45</v>
      </c>
      <c r="D192" t="s">
        <v>26</v>
      </c>
      <c r="E192" t="s">
        <v>23</v>
      </c>
      <c r="F192" t="s">
        <v>3</v>
      </c>
      <c r="G192" t="s">
        <v>43</v>
      </c>
      <c r="H192" t="s">
        <v>1</v>
      </c>
      <c r="I192" t="s">
        <v>85</v>
      </c>
      <c r="J192" t="s">
        <v>86</v>
      </c>
      <c r="K192">
        <v>99</v>
      </c>
    </row>
    <row r="193" spans="1:11">
      <c r="A193" t="s">
        <v>20</v>
      </c>
      <c r="B193">
        <v>2184</v>
      </c>
      <c r="C193" t="s">
        <v>47</v>
      </c>
      <c r="D193" t="s">
        <v>35</v>
      </c>
      <c r="E193" t="s">
        <v>23</v>
      </c>
      <c r="F193" t="s">
        <v>9</v>
      </c>
      <c r="G193" t="s">
        <v>10</v>
      </c>
      <c r="H193" t="s">
        <v>5</v>
      </c>
      <c r="I193" t="s">
        <v>85</v>
      </c>
      <c r="J193" t="s">
        <v>86</v>
      </c>
      <c r="K193">
        <v>69</v>
      </c>
    </row>
    <row r="194" spans="1:11">
      <c r="A194" t="s">
        <v>20</v>
      </c>
      <c r="B194">
        <v>2181</v>
      </c>
      <c r="C194" t="s">
        <v>55</v>
      </c>
      <c r="D194" t="s">
        <v>53</v>
      </c>
      <c r="E194" t="s">
        <v>23</v>
      </c>
      <c r="F194" t="s">
        <v>0</v>
      </c>
      <c r="G194" t="s">
        <v>24</v>
      </c>
      <c r="H194" t="s">
        <v>5</v>
      </c>
      <c r="I194" t="s">
        <v>85</v>
      </c>
      <c r="J194" t="s">
        <v>86</v>
      </c>
      <c r="K194">
        <v>1662</v>
      </c>
    </row>
    <row r="195" spans="1:11">
      <c r="A195" t="s">
        <v>20</v>
      </c>
      <c r="B195">
        <v>2251</v>
      </c>
      <c r="C195" t="s">
        <v>25</v>
      </c>
      <c r="D195" t="s">
        <v>26</v>
      </c>
      <c r="E195" t="s">
        <v>27</v>
      </c>
      <c r="F195" t="s">
        <v>9</v>
      </c>
      <c r="G195" t="s">
        <v>10</v>
      </c>
      <c r="H195" t="s">
        <v>5</v>
      </c>
      <c r="I195" t="s">
        <v>83</v>
      </c>
      <c r="J195" t="s">
        <v>84</v>
      </c>
      <c r="K195">
        <v>2884</v>
      </c>
    </row>
    <row r="196" spans="1:11">
      <c r="A196" t="s">
        <v>20</v>
      </c>
      <c r="B196">
        <v>2234</v>
      </c>
      <c r="C196" t="s">
        <v>61</v>
      </c>
      <c r="D196" t="s">
        <v>38</v>
      </c>
      <c r="E196" t="s">
        <v>23</v>
      </c>
      <c r="F196" t="s">
        <v>9</v>
      </c>
      <c r="G196" t="s">
        <v>10</v>
      </c>
      <c r="H196" t="s">
        <v>1</v>
      </c>
      <c r="I196" t="s">
        <v>83</v>
      </c>
      <c r="J196" t="s">
        <v>84</v>
      </c>
      <c r="K196">
        <v>277</v>
      </c>
    </row>
    <row r="197" spans="1:11">
      <c r="A197" t="s">
        <v>20</v>
      </c>
      <c r="B197">
        <v>2187</v>
      </c>
      <c r="C197" t="s">
        <v>34</v>
      </c>
      <c r="D197" t="s">
        <v>35</v>
      </c>
      <c r="E197" t="s">
        <v>23</v>
      </c>
      <c r="F197" t="s">
        <v>3</v>
      </c>
      <c r="G197" t="s">
        <v>43</v>
      </c>
      <c r="H197" t="s">
        <v>1</v>
      </c>
      <c r="I197" t="s">
        <v>83</v>
      </c>
      <c r="J197" t="s">
        <v>84</v>
      </c>
      <c r="K197">
        <v>4099</v>
      </c>
    </row>
    <row r="198" spans="1:11">
      <c r="A198" t="s">
        <v>20</v>
      </c>
      <c r="B198">
        <v>2187</v>
      </c>
      <c r="C198" t="s">
        <v>34</v>
      </c>
      <c r="D198" t="s">
        <v>35</v>
      </c>
      <c r="E198" t="s">
        <v>23</v>
      </c>
      <c r="F198" t="s">
        <v>3</v>
      </c>
      <c r="G198" t="s">
        <v>43</v>
      </c>
      <c r="H198" t="s">
        <v>1</v>
      </c>
      <c r="I198" t="s">
        <v>85</v>
      </c>
      <c r="J198" t="s">
        <v>86</v>
      </c>
      <c r="K198">
        <v>457</v>
      </c>
    </row>
    <row r="199" spans="1:11">
      <c r="A199" t="s">
        <v>20</v>
      </c>
      <c r="B199">
        <v>2231</v>
      </c>
      <c r="C199" t="s">
        <v>40</v>
      </c>
      <c r="D199" t="s">
        <v>41</v>
      </c>
      <c r="E199" t="s">
        <v>23</v>
      </c>
      <c r="F199" t="s">
        <v>3</v>
      </c>
      <c r="G199" t="s">
        <v>43</v>
      </c>
      <c r="H199" t="s">
        <v>5</v>
      </c>
      <c r="I199" t="s">
        <v>85</v>
      </c>
      <c r="J199" t="s">
        <v>86</v>
      </c>
      <c r="K199">
        <v>715</v>
      </c>
    </row>
    <row r="200" spans="1:11">
      <c r="A200" t="s">
        <v>20</v>
      </c>
      <c r="B200">
        <v>2241</v>
      </c>
      <c r="C200" t="s">
        <v>37</v>
      </c>
      <c r="D200" t="s">
        <v>38</v>
      </c>
      <c r="E200" t="s">
        <v>23</v>
      </c>
      <c r="F200" t="s">
        <v>3</v>
      </c>
      <c r="G200" t="s">
        <v>43</v>
      </c>
      <c r="H200" t="s">
        <v>5</v>
      </c>
      <c r="I200" t="s">
        <v>83</v>
      </c>
      <c r="J200" t="s">
        <v>84</v>
      </c>
      <c r="K200">
        <v>5112</v>
      </c>
    </row>
    <row r="201" spans="1:11">
      <c r="A201" t="s">
        <v>20</v>
      </c>
      <c r="B201">
        <v>2224</v>
      </c>
      <c r="C201" t="s">
        <v>60</v>
      </c>
      <c r="D201" t="s">
        <v>41</v>
      </c>
      <c r="E201" t="s">
        <v>23</v>
      </c>
      <c r="F201" t="s">
        <v>8</v>
      </c>
      <c r="G201" t="s">
        <v>14</v>
      </c>
      <c r="H201" t="s">
        <v>5</v>
      </c>
      <c r="I201" t="s">
        <v>85</v>
      </c>
      <c r="J201" t="s">
        <v>86</v>
      </c>
      <c r="K201">
        <v>212</v>
      </c>
    </row>
    <row r="202" spans="1:11">
      <c r="A202" t="s">
        <v>20</v>
      </c>
      <c r="B202">
        <v>2187</v>
      </c>
      <c r="C202" t="s">
        <v>34</v>
      </c>
      <c r="D202" t="s">
        <v>35</v>
      </c>
      <c r="E202" t="s">
        <v>23</v>
      </c>
      <c r="F202" t="s">
        <v>9</v>
      </c>
      <c r="G202" t="s">
        <v>10</v>
      </c>
      <c r="H202" t="s">
        <v>5</v>
      </c>
      <c r="I202" t="s">
        <v>83</v>
      </c>
      <c r="J202" t="s">
        <v>84</v>
      </c>
      <c r="K202">
        <v>3882</v>
      </c>
    </row>
    <row r="203" spans="1:11">
      <c r="A203" t="s">
        <v>20</v>
      </c>
      <c r="B203">
        <v>2161</v>
      </c>
      <c r="C203" t="s">
        <v>28</v>
      </c>
      <c r="D203" t="s">
        <v>29</v>
      </c>
      <c r="E203" t="s">
        <v>23</v>
      </c>
      <c r="F203" t="s">
        <v>12</v>
      </c>
      <c r="G203" t="s">
        <v>13</v>
      </c>
      <c r="H203" t="s">
        <v>5</v>
      </c>
      <c r="I203" t="s">
        <v>83</v>
      </c>
      <c r="J203" t="s">
        <v>84</v>
      </c>
      <c r="K203">
        <v>1596</v>
      </c>
    </row>
    <row r="204" spans="1:11">
      <c r="A204" t="s">
        <v>20</v>
      </c>
      <c r="B204">
        <v>2231</v>
      </c>
      <c r="C204" t="s">
        <v>40</v>
      </c>
      <c r="D204" t="s">
        <v>41</v>
      </c>
      <c r="E204" t="s">
        <v>23</v>
      </c>
      <c r="F204" t="s">
        <v>7</v>
      </c>
      <c r="G204" t="s">
        <v>15</v>
      </c>
      <c r="H204" t="s">
        <v>1</v>
      </c>
      <c r="I204" t="s">
        <v>85</v>
      </c>
      <c r="J204" t="s">
        <v>86</v>
      </c>
      <c r="K204">
        <v>47</v>
      </c>
    </row>
    <row r="205" spans="1:11">
      <c r="A205" t="s">
        <v>20</v>
      </c>
      <c r="B205">
        <v>2164</v>
      </c>
      <c r="C205" t="s">
        <v>56</v>
      </c>
      <c r="D205" t="s">
        <v>33</v>
      </c>
      <c r="E205" t="s">
        <v>23</v>
      </c>
      <c r="F205" t="s">
        <v>7</v>
      </c>
      <c r="G205" t="s">
        <v>15</v>
      </c>
      <c r="H205" t="s">
        <v>5</v>
      </c>
      <c r="I205" t="s">
        <v>83</v>
      </c>
      <c r="J205" t="s">
        <v>84</v>
      </c>
      <c r="K205">
        <v>4</v>
      </c>
    </row>
    <row r="206" spans="1:11">
      <c r="A206" t="s">
        <v>20</v>
      </c>
      <c r="B206">
        <v>2161</v>
      </c>
      <c r="C206" t="s">
        <v>28</v>
      </c>
      <c r="D206" t="s">
        <v>29</v>
      </c>
      <c r="E206" t="s">
        <v>23</v>
      </c>
      <c r="F206" t="s">
        <v>9</v>
      </c>
      <c r="G206" t="s">
        <v>10</v>
      </c>
      <c r="H206" t="s">
        <v>5</v>
      </c>
      <c r="I206" t="s">
        <v>85</v>
      </c>
      <c r="J206" t="s">
        <v>86</v>
      </c>
      <c r="K206">
        <v>775</v>
      </c>
    </row>
    <row r="207" spans="1:11">
      <c r="A207" t="s">
        <v>20</v>
      </c>
      <c r="B207">
        <v>2187</v>
      </c>
      <c r="C207" t="s">
        <v>34</v>
      </c>
      <c r="D207" t="s">
        <v>35</v>
      </c>
      <c r="E207" t="s">
        <v>23</v>
      </c>
      <c r="F207" t="s">
        <v>7</v>
      </c>
      <c r="G207" t="s">
        <v>15</v>
      </c>
      <c r="H207" t="s">
        <v>1</v>
      </c>
      <c r="I207" t="s">
        <v>85</v>
      </c>
      <c r="J207" t="s">
        <v>86</v>
      </c>
      <c r="K207">
        <v>95</v>
      </c>
    </row>
    <row r="208" spans="1:11">
      <c r="A208" t="s">
        <v>20</v>
      </c>
      <c r="B208">
        <v>2237</v>
      </c>
      <c r="C208" t="s">
        <v>42</v>
      </c>
      <c r="D208" t="s">
        <v>38</v>
      </c>
      <c r="E208" t="s">
        <v>23</v>
      </c>
      <c r="F208" t="s">
        <v>9</v>
      </c>
      <c r="G208" t="s">
        <v>10</v>
      </c>
      <c r="H208" t="s">
        <v>1</v>
      </c>
      <c r="I208" t="s">
        <v>83</v>
      </c>
      <c r="J208" t="s">
        <v>84</v>
      </c>
      <c r="K208">
        <v>3738</v>
      </c>
    </row>
    <row r="209" spans="1:11">
      <c r="A209" t="s">
        <v>20</v>
      </c>
      <c r="B209">
        <v>2244</v>
      </c>
      <c r="C209" t="s">
        <v>45</v>
      </c>
      <c r="D209" t="s">
        <v>26</v>
      </c>
      <c r="E209" t="s">
        <v>23</v>
      </c>
      <c r="F209" t="s">
        <v>2</v>
      </c>
      <c r="G209" t="s">
        <v>11</v>
      </c>
      <c r="H209" t="s">
        <v>1</v>
      </c>
      <c r="I209" t="s">
        <v>83</v>
      </c>
      <c r="J209" t="s">
        <v>84</v>
      </c>
      <c r="K209">
        <v>10764</v>
      </c>
    </row>
    <row r="210" spans="1:11">
      <c r="A210" t="s">
        <v>20</v>
      </c>
      <c r="B210">
        <v>2237</v>
      </c>
      <c r="C210" t="s">
        <v>42</v>
      </c>
      <c r="D210" t="s">
        <v>38</v>
      </c>
      <c r="E210" t="s">
        <v>23</v>
      </c>
      <c r="F210" t="s">
        <v>3</v>
      </c>
      <c r="G210" t="s">
        <v>43</v>
      </c>
      <c r="H210" t="s">
        <v>1</v>
      </c>
      <c r="I210" t="s">
        <v>83</v>
      </c>
      <c r="J210" t="s">
        <v>84</v>
      </c>
      <c r="K210">
        <v>3709</v>
      </c>
    </row>
    <row r="211" spans="1:11">
      <c r="A211" t="s">
        <v>20</v>
      </c>
      <c r="B211">
        <v>2181</v>
      </c>
      <c r="C211" t="s">
        <v>55</v>
      </c>
      <c r="D211" t="s">
        <v>53</v>
      </c>
      <c r="E211" t="s">
        <v>23</v>
      </c>
      <c r="F211" t="s">
        <v>0</v>
      </c>
      <c r="G211" t="s">
        <v>24</v>
      </c>
      <c r="H211" t="s">
        <v>1</v>
      </c>
      <c r="I211" t="s">
        <v>85</v>
      </c>
      <c r="J211" t="s">
        <v>86</v>
      </c>
      <c r="K211">
        <v>1940</v>
      </c>
    </row>
    <row r="212" spans="1:11">
      <c r="A212" t="s">
        <v>20</v>
      </c>
      <c r="B212">
        <v>2227</v>
      </c>
      <c r="C212" t="s">
        <v>44</v>
      </c>
      <c r="D212" t="s">
        <v>41</v>
      </c>
      <c r="E212" t="s">
        <v>23</v>
      </c>
      <c r="F212" t="s">
        <v>3</v>
      </c>
      <c r="G212" t="s">
        <v>43</v>
      </c>
      <c r="H212" t="s">
        <v>5</v>
      </c>
      <c r="I212" t="s">
        <v>85</v>
      </c>
      <c r="J212" t="s">
        <v>86</v>
      </c>
      <c r="K212">
        <v>671</v>
      </c>
    </row>
    <row r="213" spans="1:11">
      <c r="A213" t="s">
        <v>20</v>
      </c>
      <c r="B213">
        <v>2214</v>
      </c>
      <c r="C213" t="s">
        <v>21</v>
      </c>
      <c r="D213" t="s">
        <v>22</v>
      </c>
      <c r="E213" t="s">
        <v>23</v>
      </c>
      <c r="F213" t="s">
        <v>7</v>
      </c>
      <c r="G213" t="s">
        <v>15</v>
      </c>
      <c r="H213" t="s">
        <v>1</v>
      </c>
      <c r="I213" t="s">
        <v>85</v>
      </c>
      <c r="J213" t="s">
        <v>86</v>
      </c>
      <c r="K213">
        <v>4</v>
      </c>
    </row>
    <row r="214" spans="1:11">
      <c r="A214" t="s">
        <v>20</v>
      </c>
      <c r="B214">
        <v>2164</v>
      </c>
      <c r="C214" t="s">
        <v>56</v>
      </c>
      <c r="D214" t="s">
        <v>33</v>
      </c>
      <c r="E214" t="s">
        <v>23</v>
      </c>
      <c r="F214" t="s">
        <v>8</v>
      </c>
      <c r="G214" t="s">
        <v>14</v>
      </c>
      <c r="H214" t="s">
        <v>1</v>
      </c>
      <c r="I214" t="s">
        <v>85</v>
      </c>
      <c r="J214" t="s">
        <v>86</v>
      </c>
      <c r="K214">
        <v>164</v>
      </c>
    </row>
    <row r="215" spans="1:11">
      <c r="A215" t="s">
        <v>20</v>
      </c>
      <c r="B215">
        <v>2197</v>
      </c>
      <c r="C215" t="s">
        <v>62</v>
      </c>
      <c r="D215" t="s">
        <v>31</v>
      </c>
      <c r="E215" t="s">
        <v>23</v>
      </c>
      <c r="F215" t="s">
        <v>0</v>
      </c>
      <c r="G215" t="s">
        <v>24</v>
      </c>
      <c r="H215" t="s">
        <v>1</v>
      </c>
      <c r="I215" t="s">
        <v>83</v>
      </c>
      <c r="J215" t="s">
        <v>84</v>
      </c>
      <c r="K215">
        <v>12282</v>
      </c>
    </row>
    <row r="216" spans="1:11">
      <c r="A216" t="s">
        <v>20</v>
      </c>
      <c r="B216">
        <v>2231</v>
      </c>
      <c r="C216" t="s">
        <v>40</v>
      </c>
      <c r="D216" t="s">
        <v>41</v>
      </c>
      <c r="E216" t="s">
        <v>23</v>
      </c>
      <c r="F216" t="s">
        <v>7</v>
      </c>
      <c r="G216" t="s">
        <v>15</v>
      </c>
      <c r="H216" t="s">
        <v>1</v>
      </c>
      <c r="I216" t="s">
        <v>83</v>
      </c>
      <c r="J216" t="s">
        <v>84</v>
      </c>
      <c r="K216">
        <v>299</v>
      </c>
    </row>
    <row r="217" spans="1:11">
      <c r="A217" t="s">
        <v>20</v>
      </c>
      <c r="B217">
        <v>2197</v>
      </c>
      <c r="C217" t="s">
        <v>62</v>
      </c>
      <c r="D217" t="s">
        <v>31</v>
      </c>
      <c r="E217" t="s">
        <v>23</v>
      </c>
      <c r="F217" t="s">
        <v>0</v>
      </c>
      <c r="G217" t="s">
        <v>24</v>
      </c>
      <c r="H217" t="s">
        <v>5</v>
      </c>
      <c r="I217" t="s">
        <v>83</v>
      </c>
      <c r="J217" t="s">
        <v>84</v>
      </c>
      <c r="K217">
        <v>4456</v>
      </c>
    </row>
    <row r="218" spans="1:11">
      <c r="A218" t="s">
        <v>20</v>
      </c>
      <c r="B218">
        <v>2241</v>
      </c>
      <c r="C218" t="s">
        <v>37</v>
      </c>
      <c r="D218" t="s">
        <v>38</v>
      </c>
      <c r="E218" t="s">
        <v>23</v>
      </c>
      <c r="F218" t="s">
        <v>8</v>
      </c>
      <c r="G218" t="s">
        <v>14</v>
      </c>
      <c r="H218" t="s">
        <v>5</v>
      </c>
      <c r="I218" t="s">
        <v>85</v>
      </c>
      <c r="J218" t="s">
        <v>86</v>
      </c>
      <c r="K218">
        <v>1300</v>
      </c>
    </row>
    <row r="219" spans="1:11">
      <c r="A219" t="s">
        <v>20</v>
      </c>
      <c r="B219">
        <v>2201</v>
      </c>
      <c r="C219" t="s">
        <v>51</v>
      </c>
      <c r="D219" t="s">
        <v>31</v>
      </c>
      <c r="E219" t="s">
        <v>23</v>
      </c>
      <c r="F219" t="s">
        <v>12</v>
      </c>
      <c r="G219" t="s">
        <v>13</v>
      </c>
      <c r="H219" t="s">
        <v>1</v>
      </c>
      <c r="I219" t="s">
        <v>83</v>
      </c>
      <c r="J219" t="s">
        <v>84</v>
      </c>
      <c r="K219">
        <v>2679</v>
      </c>
    </row>
    <row r="220" spans="1:11">
      <c r="A220" t="s">
        <v>20</v>
      </c>
      <c r="B220">
        <v>2214</v>
      </c>
      <c r="C220" t="s">
        <v>21</v>
      </c>
      <c r="D220" t="s">
        <v>22</v>
      </c>
      <c r="E220" t="s">
        <v>23</v>
      </c>
      <c r="F220" t="s">
        <v>3</v>
      </c>
      <c r="G220" t="s">
        <v>43</v>
      </c>
      <c r="H220" t="s">
        <v>5</v>
      </c>
      <c r="I220" t="s">
        <v>83</v>
      </c>
      <c r="J220" t="s">
        <v>84</v>
      </c>
      <c r="K220">
        <v>3959</v>
      </c>
    </row>
    <row r="221" spans="1:11">
      <c r="A221" t="s">
        <v>20</v>
      </c>
      <c r="B221">
        <v>2204</v>
      </c>
      <c r="C221" t="s">
        <v>48</v>
      </c>
      <c r="D221" t="s">
        <v>49</v>
      </c>
      <c r="E221" t="s">
        <v>23</v>
      </c>
      <c r="F221" t="s">
        <v>12</v>
      </c>
      <c r="G221" t="s">
        <v>13</v>
      </c>
      <c r="H221" t="s">
        <v>5</v>
      </c>
      <c r="I221" t="s">
        <v>83</v>
      </c>
      <c r="J221" t="s">
        <v>84</v>
      </c>
      <c r="K221">
        <v>969</v>
      </c>
    </row>
    <row r="222" spans="1:11">
      <c r="A222" t="s">
        <v>20</v>
      </c>
      <c r="B222">
        <v>2247</v>
      </c>
      <c r="C222" t="s">
        <v>64</v>
      </c>
      <c r="D222" t="s">
        <v>26</v>
      </c>
      <c r="E222" t="s">
        <v>23</v>
      </c>
      <c r="F222" t="s">
        <v>9</v>
      </c>
      <c r="G222" t="s">
        <v>10</v>
      </c>
      <c r="H222" t="s">
        <v>1</v>
      </c>
      <c r="I222" t="s">
        <v>85</v>
      </c>
      <c r="J222" t="s">
        <v>86</v>
      </c>
      <c r="K222">
        <v>519</v>
      </c>
    </row>
    <row r="223" spans="1:11">
      <c r="A223" t="s">
        <v>20</v>
      </c>
      <c r="B223">
        <v>2234</v>
      </c>
      <c r="C223" t="s">
        <v>61</v>
      </c>
      <c r="D223" t="s">
        <v>38</v>
      </c>
      <c r="E223" t="s">
        <v>23</v>
      </c>
      <c r="F223" t="s">
        <v>2</v>
      </c>
      <c r="G223" t="s">
        <v>11</v>
      </c>
      <c r="H223" t="s">
        <v>5</v>
      </c>
      <c r="I223" t="s">
        <v>83</v>
      </c>
      <c r="J223" t="s">
        <v>84</v>
      </c>
      <c r="K223">
        <v>388</v>
      </c>
    </row>
    <row r="224" spans="1:11">
      <c r="A224" t="s">
        <v>20</v>
      </c>
      <c r="B224">
        <v>2181</v>
      </c>
      <c r="C224" t="s">
        <v>55</v>
      </c>
      <c r="D224" t="s">
        <v>53</v>
      </c>
      <c r="E224" t="s">
        <v>23</v>
      </c>
      <c r="F224" t="s">
        <v>2</v>
      </c>
      <c r="G224" t="s">
        <v>11</v>
      </c>
      <c r="H224" t="s">
        <v>1</v>
      </c>
      <c r="I224" t="s">
        <v>85</v>
      </c>
      <c r="J224" t="s">
        <v>86</v>
      </c>
      <c r="K224">
        <v>10554</v>
      </c>
    </row>
    <row r="225" spans="1:11">
      <c r="A225" t="s">
        <v>20</v>
      </c>
      <c r="B225">
        <v>2247</v>
      </c>
      <c r="C225" t="s">
        <v>64</v>
      </c>
      <c r="D225" t="s">
        <v>26</v>
      </c>
      <c r="E225" t="s">
        <v>23</v>
      </c>
      <c r="F225" t="s">
        <v>9</v>
      </c>
      <c r="G225" t="s">
        <v>10</v>
      </c>
      <c r="H225" t="s">
        <v>1</v>
      </c>
      <c r="I225" t="s">
        <v>83</v>
      </c>
      <c r="J225" t="s">
        <v>84</v>
      </c>
      <c r="K225">
        <v>3579</v>
      </c>
    </row>
    <row r="226" spans="1:11">
      <c r="A226" t="s">
        <v>20</v>
      </c>
      <c r="B226">
        <v>2174</v>
      </c>
      <c r="C226" t="s">
        <v>59</v>
      </c>
      <c r="D226" t="s">
        <v>53</v>
      </c>
      <c r="E226" t="s">
        <v>23</v>
      </c>
      <c r="F226" t="s">
        <v>7</v>
      </c>
      <c r="G226" t="s">
        <v>15</v>
      </c>
      <c r="H226" t="s">
        <v>5</v>
      </c>
      <c r="I226" t="s">
        <v>83</v>
      </c>
      <c r="J226" t="s">
        <v>84</v>
      </c>
      <c r="K226">
        <v>18</v>
      </c>
    </row>
    <row r="227" spans="1:11">
      <c r="A227" t="s">
        <v>20</v>
      </c>
      <c r="B227">
        <v>2197</v>
      </c>
      <c r="C227" t="s">
        <v>62</v>
      </c>
      <c r="D227" t="s">
        <v>31</v>
      </c>
      <c r="E227" t="s">
        <v>23</v>
      </c>
      <c r="F227" t="s">
        <v>7</v>
      </c>
      <c r="G227" t="s">
        <v>15</v>
      </c>
      <c r="H227" t="s">
        <v>5</v>
      </c>
      <c r="I227" t="s">
        <v>83</v>
      </c>
      <c r="J227" t="s">
        <v>84</v>
      </c>
      <c r="K227">
        <v>19</v>
      </c>
    </row>
    <row r="228" spans="1:11">
      <c r="A228" t="s">
        <v>20</v>
      </c>
      <c r="B228">
        <v>2157</v>
      </c>
      <c r="C228" t="s">
        <v>46</v>
      </c>
      <c r="D228" t="s">
        <v>29</v>
      </c>
      <c r="E228" t="s">
        <v>23</v>
      </c>
      <c r="F228" t="s">
        <v>12</v>
      </c>
      <c r="G228" t="s">
        <v>13</v>
      </c>
      <c r="H228" t="s">
        <v>1</v>
      </c>
      <c r="I228" t="s">
        <v>85</v>
      </c>
      <c r="J228" t="s">
        <v>86</v>
      </c>
      <c r="K228">
        <v>120</v>
      </c>
    </row>
    <row r="229" spans="1:11">
      <c r="A229" t="s">
        <v>20</v>
      </c>
      <c r="B229">
        <v>2227</v>
      </c>
      <c r="C229" t="s">
        <v>44</v>
      </c>
      <c r="D229" t="s">
        <v>41</v>
      </c>
      <c r="E229" t="s">
        <v>23</v>
      </c>
      <c r="F229" t="s">
        <v>7</v>
      </c>
      <c r="G229" t="s">
        <v>15</v>
      </c>
      <c r="H229" t="s">
        <v>1</v>
      </c>
      <c r="I229" t="s">
        <v>83</v>
      </c>
      <c r="J229" t="s">
        <v>84</v>
      </c>
      <c r="K229">
        <v>859</v>
      </c>
    </row>
    <row r="230" spans="1:11">
      <c r="A230" t="s">
        <v>20</v>
      </c>
      <c r="B230">
        <v>2174</v>
      </c>
      <c r="C230" t="s">
        <v>59</v>
      </c>
      <c r="D230" t="s">
        <v>53</v>
      </c>
      <c r="E230" t="s">
        <v>23</v>
      </c>
      <c r="F230" t="s">
        <v>3</v>
      </c>
      <c r="G230" t="s">
        <v>43</v>
      </c>
      <c r="H230" t="s">
        <v>5</v>
      </c>
      <c r="I230" t="s">
        <v>85</v>
      </c>
      <c r="J230" t="s">
        <v>86</v>
      </c>
      <c r="K230">
        <v>245</v>
      </c>
    </row>
    <row r="231" spans="1:11">
      <c r="A231" t="s">
        <v>20</v>
      </c>
      <c r="B231">
        <v>2181</v>
      </c>
      <c r="C231" t="s">
        <v>55</v>
      </c>
      <c r="D231" t="s">
        <v>53</v>
      </c>
      <c r="E231" t="s">
        <v>23</v>
      </c>
      <c r="F231" t="s">
        <v>7</v>
      </c>
      <c r="G231" t="s">
        <v>15</v>
      </c>
      <c r="H231" t="s">
        <v>1</v>
      </c>
      <c r="I231" t="s">
        <v>85</v>
      </c>
      <c r="J231" t="s">
        <v>86</v>
      </c>
      <c r="K231">
        <v>103</v>
      </c>
    </row>
    <row r="232" spans="1:11">
      <c r="A232" t="s">
        <v>20</v>
      </c>
      <c r="B232">
        <v>2221</v>
      </c>
      <c r="C232" t="s">
        <v>58</v>
      </c>
      <c r="D232" t="s">
        <v>22</v>
      </c>
      <c r="E232" t="s">
        <v>23</v>
      </c>
      <c r="F232" t="s">
        <v>7</v>
      </c>
      <c r="G232" t="s">
        <v>15</v>
      </c>
      <c r="H232" t="s">
        <v>1</v>
      </c>
      <c r="I232" t="s">
        <v>83</v>
      </c>
      <c r="J232" t="s">
        <v>84</v>
      </c>
      <c r="K232">
        <v>347</v>
      </c>
    </row>
    <row r="233" spans="1:11">
      <c r="A233" t="s">
        <v>20</v>
      </c>
      <c r="B233">
        <v>2191</v>
      </c>
      <c r="C233" t="s">
        <v>39</v>
      </c>
      <c r="D233" t="s">
        <v>35</v>
      </c>
      <c r="E233" t="s">
        <v>23</v>
      </c>
      <c r="F233" t="s">
        <v>3</v>
      </c>
      <c r="G233" t="s">
        <v>43</v>
      </c>
      <c r="H233" t="s">
        <v>5</v>
      </c>
      <c r="I233" t="s">
        <v>83</v>
      </c>
      <c r="J233" t="s">
        <v>84</v>
      </c>
      <c r="K233">
        <v>6313</v>
      </c>
    </row>
    <row r="234" spans="1:11">
      <c r="A234" t="s">
        <v>20</v>
      </c>
      <c r="B234">
        <v>2197</v>
      </c>
      <c r="C234" t="s">
        <v>62</v>
      </c>
      <c r="D234" t="s">
        <v>31</v>
      </c>
      <c r="E234" t="s">
        <v>23</v>
      </c>
      <c r="F234" t="s">
        <v>2</v>
      </c>
      <c r="G234" t="s">
        <v>11</v>
      </c>
      <c r="H234" t="s">
        <v>5</v>
      </c>
      <c r="I234" t="s">
        <v>85</v>
      </c>
      <c r="J234" t="s">
        <v>86</v>
      </c>
      <c r="K234">
        <v>615</v>
      </c>
    </row>
    <row r="235" spans="1:11">
      <c r="A235" t="s">
        <v>20</v>
      </c>
      <c r="B235">
        <v>2217</v>
      </c>
      <c r="C235" t="s">
        <v>36</v>
      </c>
      <c r="D235" t="s">
        <v>22</v>
      </c>
      <c r="E235" t="s">
        <v>23</v>
      </c>
      <c r="F235" t="s">
        <v>7</v>
      </c>
      <c r="G235" t="s">
        <v>15</v>
      </c>
      <c r="H235" t="s">
        <v>1</v>
      </c>
      <c r="I235" t="s">
        <v>85</v>
      </c>
      <c r="J235" t="s">
        <v>86</v>
      </c>
      <c r="K235">
        <v>124</v>
      </c>
    </row>
    <row r="236" spans="1:11">
      <c r="A236" t="s">
        <v>20</v>
      </c>
      <c r="B236">
        <v>2251</v>
      </c>
      <c r="C236" t="s">
        <v>25</v>
      </c>
      <c r="D236" t="s">
        <v>26</v>
      </c>
      <c r="E236" t="s">
        <v>27</v>
      </c>
      <c r="F236" t="s">
        <v>8</v>
      </c>
      <c r="G236" t="s">
        <v>14</v>
      </c>
      <c r="H236" t="s">
        <v>5</v>
      </c>
      <c r="I236" t="s">
        <v>85</v>
      </c>
      <c r="J236" t="s">
        <v>86</v>
      </c>
      <c r="K236">
        <v>1137</v>
      </c>
    </row>
    <row r="237" spans="1:11">
      <c r="A237" t="s">
        <v>20</v>
      </c>
      <c r="B237">
        <v>2227</v>
      </c>
      <c r="C237" t="s">
        <v>44</v>
      </c>
      <c r="D237" t="s">
        <v>41</v>
      </c>
      <c r="E237" t="s">
        <v>23</v>
      </c>
      <c r="F237" t="s">
        <v>9</v>
      </c>
      <c r="G237" t="s">
        <v>10</v>
      </c>
      <c r="H237" t="s">
        <v>1</v>
      </c>
      <c r="I237" t="s">
        <v>85</v>
      </c>
      <c r="J237" t="s">
        <v>86</v>
      </c>
      <c r="K237">
        <v>555</v>
      </c>
    </row>
    <row r="238" spans="1:11">
      <c r="A238" t="s">
        <v>20</v>
      </c>
      <c r="B238">
        <v>2247</v>
      </c>
      <c r="C238" t="s">
        <v>64</v>
      </c>
      <c r="D238" t="s">
        <v>26</v>
      </c>
      <c r="E238" t="s">
        <v>23</v>
      </c>
      <c r="F238" t="s">
        <v>2</v>
      </c>
      <c r="G238" t="s">
        <v>11</v>
      </c>
      <c r="H238" t="s">
        <v>5</v>
      </c>
      <c r="I238" t="s">
        <v>85</v>
      </c>
      <c r="J238" t="s">
        <v>86</v>
      </c>
      <c r="K238">
        <v>573</v>
      </c>
    </row>
    <row r="239" spans="1:11">
      <c r="A239" t="s">
        <v>20</v>
      </c>
      <c r="B239">
        <v>2174</v>
      </c>
      <c r="C239" t="s">
        <v>59</v>
      </c>
      <c r="D239" t="s">
        <v>53</v>
      </c>
      <c r="E239" t="s">
        <v>23</v>
      </c>
      <c r="F239" t="s">
        <v>8</v>
      </c>
      <c r="G239" t="s">
        <v>14</v>
      </c>
      <c r="H239" t="s">
        <v>1</v>
      </c>
      <c r="I239" t="s">
        <v>85</v>
      </c>
      <c r="J239" t="s">
        <v>86</v>
      </c>
      <c r="K239">
        <v>200</v>
      </c>
    </row>
    <row r="240" spans="1:11">
      <c r="A240" t="s">
        <v>20</v>
      </c>
      <c r="B240">
        <v>2241</v>
      </c>
      <c r="C240" t="s">
        <v>37</v>
      </c>
      <c r="D240" t="s">
        <v>38</v>
      </c>
      <c r="E240" t="s">
        <v>23</v>
      </c>
      <c r="F240" t="s">
        <v>8</v>
      </c>
      <c r="G240" t="s">
        <v>14</v>
      </c>
      <c r="H240" t="s">
        <v>1</v>
      </c>
      <c r="I240" t="s">
        <v>83</v>
      </c>
      <c r="J240" t="s">
        <v>84</v>
      </c>
      <c r="K240">
        <v>9428</v>
      </c>
    </row>
    <row r="241" spans="1:11">
      <c r="A241" t="s">
        <v>20</v>
      </c>
      <c r="B241">
        <v>2171</v>
      </c>
      <c r="C241" t="s">
        <v>32</v>
      </c>
      <c r="D241" t="s">
        <v>33</v>
      </c>
      <c r="E241" t="s">
        <v>23</v>
      </c>
      <c r="F241" t="s">
        <v>9</v>
      </c>
      <c r="G241" t="s">
        <v>10</v>
      </c>
      <c r="H241" t="s">
        <v>5</v>
      </c>
      <c r="I241" t="s">
        <v>85</v>
      </c>
      <c r="J241" t="s">
        <v>86</v>
      </c>
      <c r="K241">
        <v>604</v>
      </c>
    </row>
    <row r="242" spans="1:11">
      <c r="A242" t="s">
        <v>20</v>
      </c>
      <c r="B242">
        <v>2191</v>
      </c>
      <c r="C242" t="s">
        <v>39</v>
      </c>
      <c r="D242" t="s">
        <v>35</v>
      </c>
      <c r="E242" t="s">
        <v>23</v>
      </c>
      <c r="F242" t="s">
        <v>9</v>
      </c>
      <c r="G242" t="s">
        <v>10</v>
      </c>
      <c r="H242" t="s">
        <v>1</v>
      </c>
      <c r="I242" t="s">
        <v>83</v>
      </c>
      <c r="J242" t="s">
        <v>84</v>
      </c>
      <c r="K242">
        <v>3190</v>
      </c>
    </row>
    <row r="243" spans="1:11">
      <c r="A243" t="s">
        <v>20</v>
      </c>
      <c r="B243">
        <v>2251</v>
      </c>
      <c r="C243" t="s">
        <v>25</v>
      </c>
      <c r="D243" t="s">
        <v>26</v>
      </c>
      <c r="E243" t="s">
        <v>27</v>
      </c>
      <c r="F243" t="s">
        <v>12</v>
      </c>
      <c r="G243" t="s">
        <v>13</v>
      </c>
      <c r="H243" t="s">
        <v>5</v>
      </c>
      <c r="I243" t="s">
        <v>83</v>
      </c>
      <c r="J243" t="s">
        <v>84</v>
      </c>
      <c r="K243">
        <v>1634</v>
      </c>
    </row>
    <row r="244" spans="1:11">
      <c r="A244" t="s">
        <v>20</v>
      </c>
      <c r="B244">
        <v>2171</v>
      </c>
      <c r="C244" t="s">
        <v>32</v>
      </c>
      <c r="D244" t="s">
        <v>33</v>
      </c>
      <c r="E244" t="s">
        <v>23</v>
      </c>
      <c r="F244" t="s">
        <v>3</v>
      </c>
      <c r="G244" t="s">
        <v>43</v>
      </c>
      <c r="H244" t="s">
        <v>1</v>
      </c>
      <c r="I244" t="s">
        <v>83</v>
      </c>
      <c r="J244" t="s">
        <v>84</v>
      </c>
      <c r="K244">
        <v>3119</v>
      </c>
    </row>
    <row r="245" spans="1:11">
      <c r="A245" t="s">
        <v>20</v>
      </c>
      <c r="B245">
        <v>2187</v>
      </c>
      <c r="C245" t="s">
        <v>34</v>
      </c>
      <c r="D245" t="s">
        <v>35</v>
      </c>
      <c r="E245" t="s">
        <v>23</v>
      </c>
      <c r="F245" t="s">
        <v>2</v>
      </c>
      <c r="G245" t="s">
        <v>11</v>
      </c>
      <c r="H245" t="s">
        <v>5</v>
      </c>
      <c r="I245" t="s">
        <v>83</v>
      </c>
      <c r="J245" t="s">
        <v>84</v>
      </c>
      <c r="K245">
        <v>2840</v>
      </c>
    </row>
    <row r="246" spans="1:11">
      <c r="A246" t="s">
        <v>20</v>
      </c>
      <c r="B246">
        <v>2234</v>
      </c>
      <c r="C246" t="s">
        <v>61</v>
      </c>
      <c r="D246" t="s">
        <v>38</v>
      </c>
      <c r="E246" t="s">
        <v>23</v>
      </c>
      <c r="F246" t="s">
        <v>0</v>
      </c>
      <c r="G246" t="s">
        <v>24</v>
      </c>
      <c r="H246" t="s">
        <v>5</v>
      </c>
      <c r="I246" t="s">
        <v>85</v>
      </c>
      <c r="J246" t="s">
        <v>86</v>
      </c>
      <c r="K246">
        <v>792</v>
      </c>
    </row>
    <row r="247" spans="1:11">
      <c r="A247" t="s">
        <v>20</v>
      </c>
      <c r="B247">
        <v>2227</v>
      </c>
      <c r="C247" t="s">
        <v>44</v>
      </c>
      <c r="D247" t="s">
        <v>41</v>
      </c>
      <c r="E247" t="s">
        <v>23</v>
      </c>
      <c r="F247" t="s">
        <v>12</v>
      </c>
      <c r="G247" t="s">
        <v>13</v>
      </c>
      <c r="H247" t="s">
        <v>5</v>
      </c>
      <c r="I247" t="s">
        <v>85</v>
      </c>
      <c r="J247" t="s">
        <v>86</v>
      </c>
      <c r="K247">
        <v>501</v>
      </c>
    </row>
    <row r="248" spans="1:11">
      <c r="A248" t="s">
        <v>20</v>
      </c>
      <c r="B248">
        <v>2177</v>
      </c>
      <c r="C248" t="s">
        <v>52</v>
      </c>
      <c r="D248" t="s">
        <v>53</v>
      </c>
      <c r="E248" t="s">
        <v>23</v>
      </c>
      <c r="F248" t="s">
        <v>8</v>
      </c>
      <c r="G248" t="s">
        <v>14</v>
      </c>
      <c r="H248" t="s">
        <v>5</v>
      </c>
      <c r="I248" t="s">
        <v>83</v>
      </c>
      <c r="J248" t="s">
        <v>84</v>
      </c>
      <c r="K248">
        <v>1416</v>
      </c>
    </row>
    <row r="249" spans="1:11">
      <c r="A249" t="s">
        <v>20</v>
      </c>
      <c r="B249">
        <v>2227</v>
      </c>
      <c r="C249" t="s">
        <v>44</v>
      </c>
      <c r="D249" t="s">
        <v>41</v>
      </c>
      <c r="E249" t="s">
        <v>23</v>
      </c>
      <c r="F249" t="s">
        <v>0</v>
      </c>
      <c r="G249" t="s">
        <v>24</v>
      </c>
      <c r="H249" t="s">
        <v>1</v>
      </c>
      <c r="I249" t="s">
        <v>83</v>
      </c>
      <c r="J249" t="s">
        <v>84</v>
      </c>
      <c r="K249">
        <v>12868</v>
      </c>
    </row>
    <row r="250" spans="1:11">
      <c r="A250" t="s">
        <v>20</v>
      </c>
      <c r="B250">
        <v>2234</v>
      </c>
      <c r="C250" t="s">
        <v>61</v>
      </c>
      <c r="D250" t="s">
        <v>38</v>
      </c>
      <c r="E250" t="s">
        <v>23</v>
      </c>
      <c r="F250" t="s">
        <v>8</v>
      </c>
      <c r="G250" t="s">
        <v>14</v>
      </c>
      <c r="H250" t="s">
        <v>1</v>
      </c>
      <c r="I250" t="s">
        <v>85</v>
      </c>
      <c r="J250" t="s">
        <v>86</v>
      </c>
      <c r="K250">
        <v>335</v>
      </c>
    </row>
    <row r="251" spans="1:11">
      <c r="A251" t="s">
        <v>20</v>
      </c>
      <c r="B251">
        <v>2201</v>
      </c>
      <c r="C251" t="s">
        <v>51</v>
      </c>
      <c r="D251" t="s">
        <v>31</v>
      </c>
      <c r="E251" t="s">
        <v>23</v>
      </c>
      <c r="F251" t="s">
        <v>4</v>
      </c>
      <c r="G251" t="s">
        <v>6</v>
      </c>
      <c r="H251" t="s">
        <v>5</v>
      </c>
      <c r="I251" t="s">
        <v>85</v>
      </c>
      <c r="J251" t="s">
        <v>86</v>
      </c>
      <c r="K251">
        <v>36</v>
      </c>
    </row>
    <row r="252" spans="1:11">
      <c r="A252" t="s">
        <v>20</v>
      </c>
      <c r="B252">
        <v>2251</v>
      </c>
      <c r="C252" t="s">
        <v>25</v>
      </c>
      <c r="D252" t="s">
        <v>26</v>
      </c>
      <c r="E252" t="s">
        <v>27</v>
      </c>
      <c r="F252" t="s">
        <v>12</v>
      </c>
      <c r="G252" t="s">
        <v>13</v>
      </c>
      <c r="H252" t="s">
        <v>5</v>
      </c>
      <c r="I252" t="s">
        <v>85</v>
      </c>
      <c r="J252" t="s">
        <v>86</v>
      </c>
      <c r="K252">
        <v>283</v>
      </c>
    </row>
    <row r="253" spans="1:11">
      <c r="A253" t="s">
        <v>20</v>
      </c>
      <c r="B253">
        <v>2251</v>
      </c>
      <c r="C253" t="s">
        <v>25</v>
      </c>
      <c r="D253" t="s">
        <v>26</v>
      </c>
      <c r="E253" t="s">
        <v>27</v>
      </c>
      <c r="F253" t="s">
        <v>9</v>
      </c>
      <c r="G253" t="s">
        <v>10</v>
      </c>
      <c r="H253" t="s">
        <v>5</v>
      </c>
      <c r="I253" t="s">
        <v>85</v>
      </c>
      <c r="J253" t="s">
        <v>86</v>
      </c>
      <c r="K253">
        <v>267</v>
      </c>
    </row>
    <row r="254" spans="1:11">
      <c r="A254" t="s">
        <v>20</v>
      </c>
      <c r="B254">
        <v>2191</v>
      </c>
      <c r="C254" t="s">
        <v>39</v>
      </c>
      <c r="D254" t="s">
        <v>35</v>
      </c>
      <c r="E254" t="s">
        <v>23</v>
      </c>
      <c r="F254" t="s">
        <v>2</v>
      </c>
      <c r="G254" t="s">
        <v>11</v>
      </c>
      <c r="H254" t="s">
        <v>5</v>
      </c>
      <c r="I254" t="s">
        <v>85</v>
      </c>
      <c r="J254" t="s">
        <v>86</v>
      </c>
      <c r="K254">
        <v>612</v>
      </c>
    </row>
    <row r="255" spans="1:11">
      <c r="A255" t="s">
        <v>20</v>
      </c>
      <c r="B255">
        <v>2234</v>
      </c>
      <c r="C255" t="s">
        <v>61</v>
      </c>
      <c r="D255" t="s">
        <v>38</v>
      </c>
      <c r="E255" t="s">
        <v>23</v>
      </c>
      <c r="F255" t="s">
        <v>4</v>
      </c>
      <c r="G255" t="s">
        <v>6</v>
      </c>
      <c r="H255" t="s">
        <v>5</v>
      </c>
      <c r="I255" t="s">
        <v>83</v>
      </c>
      <c r="J255" t="s">
        <v>84</v>
      </c>
      <c r="K255">
        <v>32</v>
      </c>
    </row>
    <row r="256" spans="1:11">
      <c r="A256" t="s">
        <v>20</v>
      </c>
      <c r="B256">
        <v>2214</v>
      </c>
      <c r="C256" t="s">
        <v>21</v>
      </c>
      <c r="D256" t="s">
        <v>22</v>
      </c>
      <c r="E256" t="s">
        <v>23</v>
      </c>
      <c r="F256" t="s">
        <v>0</v>
      </c>
      <c r="G256" t="s">
        <v>24</v>
      </c>
      <c r="H256" t="s">
        <v>1</v>
      </c>
      <c r="I256" t="s">
        <v>85</v>
      </c>
      <c r="J256" t="s">
        <v>86</v>
      </c>
      <c r="K256">
        <v>603</v>
      </c>
    </row>
    <row r="257" spans="1:11">
      <c r="A257" t="s">
        <v>20</v>
      </c>
      <c r="B257">
        <v>2157</v>
      </c>
      <c r="C257" t="s">
        <v>46</v>
      </c>
      <c r="D257" t="s">
        <v>29</v>
      </c>
      <c r="E257" t="s">
        <v>23</v>
      </c>
      <c r="F257" t="s">
        <v>4</v>
      </c>
      <c r="G257" t="s">
        <v>6</v>
      </c>
      <c r="H257" t="s">
        <v>5</v>
      </c>
      <c r="I257" t="s">
        <v>85</v>
      </c>
      <c r="J257" t="s">
        <v>86</v>
      </c>
      <c r="K257">
        <v>54</v>
      </c>
    </row>
    <row r="258" spans="1:11">
      <c r="A258" t="s">
        <v>20</v>
      </c>
      <c r="B258">
        <v>2204</v>
      </c>
      <c r="C258" t="s">
        <v>48</v>
      </c>
      <c r="D258" t="s">
        <v>49</v>
      </c>
      <c r="E258" t="s">
        <v>23</v>
      </c>
      <c r="F258" t="s">
        <v>2</v>
      </c>
      <c r="G258" t="s">
        <v>11</v>
      </c>
      <c r="H258" t="s">
        <v>1</v>
      </c>
      <c r="I258" t="s">
        <v>85</v>
      </c>
      <c r="J258" t="s">
        <v>86</v>
      </c>
      <c r="K258">
        <v>2621</v>
      </c>
    </row>
    <row r="259" spans="1:11">
      <c r="A259" t="s">
        <v>20</v>
      </c>
      <c r="B259">
        <v>2197</v>
      </c>
      <c r="C259" t="s">
        <v>62</v>
      </c>
      <c r="D259" t="s">
        <v>31</v>
      </c>
      <c r="E259" t="s">
        <v>23</v>
      </c>
      <c r="F259" t="s">
        <v>4</v>
      </c>
      <c r="G259" t="s">
        <v>6</v>
      </c>
      <c r="H259" t="s">
        <v>1</v>
      </c>
      <c r="I259" t="s">
        <v>85</v>
      </c>
      <c r="J259" t="s">
        <v>86</v>
      </c>
      <c r="K259">
        <v>2855</v>
      </c>
    </row>
    <row r="260" spans="1:11">
      <c r="A260" t="s">
        <v>20</v>
      </c>
      <c r="B260">
        <v>2154</v>
      </c>
      <c r="C260" t="s">
        <v>50</v>
      </c>
      <c r="D260" t="s">
        <v>29</v>
      </c>
      <c r="E260" t="s">
        <v>23</v>
      </c>
      <c r="F260" t="s">
        <v>8</v>
      </c>
      <c r="G260" t="s">
        <v>14</v>
      </c>
      <c r="H260" t="s">
        <v>5</v>
      </c>
      <c r="I260" t="s">
        <v>83</v>
      </c>
      <c r="J260" t="s">
        <v>84</v>
      </c>
      <c r="K260">
        <v>102</v>
      </c>
    </row>
    <row r="261" spans="1:11">
      <c r="A261" t="s">
        <v>20</v>
      </c>
      <c r="B261">
        <v>2207</v>
      </c>
      <c r="C261" t="s">
        <v>57</v>
      </c>
      <c r="D261" t="s">
        <v>49</v>
      </c>
      <c r="E261" t="s">
        <v>23</v>
      </c>
      <c r="F261" t="s">
        <v>4</v>
      </c>
      <c r="G261" t="s">
        <v>6</v>
      </c>
      <c r="H261" t="s">
        <v>1</v>
      </c>
      <c r="I261" t="s">
        <v>83</v>
      </c>
      <c r="J261" t="s">
        <v>84</v>
      </c>
      <c r="K261">
        <v>13282</v>
      </c>
    </row>
    <row r="262" spans="1:11">
      <c r="A262" t="s">
        <v>20</v>
      </c>
      <c r="B262">
        <v>2181</v>
      </c>
      <c r="C262" t="s">
        <v>55</v>
      </c>
      <c r="D262" t="s">
        <v>53</v>
      </c>
      <c r="E262" t="s">
        <v>23</v>
      </c>
      <c r="F262" t="s">
        <v>7</v>
      </c>
      <c r="G262" t="s">
        <v>15</v>
      </c>
      <c r="H262" t="s">
        <v>5</v>
      </c>
      <c r="I262" t="s">
        <v>83</v>
      </c>
      <c r="J262" t="s">
        <v>84</v>
      </c>
      <c r="K262">
        <v>53</v>
      </c>
    </row>
    <row r="263" spans="1:11">
      <c r="A263" t="s">
        <v>20</v>
      </c>
      <c r="B263">
        <v>2231</v>
      </c>
      <c r="C263" t="s">
        <v>40</v>
      </c>
      <c r="D263" t="s">
        <v>41</v>
      </c>
      <c r="E263" t="s">
        <v>23</v>
      </c>
      <c r="F263" t="s">
        <v>12</v>
      </c>
      <c r="G263" t="s">
        <v>13</v>
      </c>
      <c r="H263" t="s">
        <v>1</v>
      </c>
      <c r="I263" t="s">
        <v>85</v>
      </c>
      <c r="J263" t="s">
        <v>86</v>
      </c>
      <c r="K263">
        <v>256</v>
      </c>
    </row>
    <row r="264" spans="1:11">
      <c r="A264" t="s">
        <v>20</v>
      </c>
      <c r="B264">
        <v>2167</v>
      </c>
      <c r="C264" t="s">
        <v>63</v>
      </c>
      <c r="D264" t="s">
        <v>33</v>
      </c>
      <c r="E264" t="s">
        <v>23</v>
      </c>
      <c r="F264" t="s">
        <v>7</v>
      </c>
      <c r="G264" t="s">
        <v>15</v>
      </c>
      <c r="H264" t="s">
        <v>5</v>
      </c>
      <c r="I264" t="s">
        <v>83</v>
      </c>
      <c r="J264" t="s">
        <v>84</v>
      </c>
      <c r="K264">
        <v>12</v>
      </c>
    </row>
    <row r="265" spans="1:11">
      <c r="A265" t="s">
        <v>20</v>
      </c>
      <c r="B265">
        <v>2181</v>
      </c>
      <c r="C265" t="s">
        <v>55</v>
      </c>
      <c r="D265" t="s">
        <v>53</v>
      </c>
      <c r="E265" t="s">
        <v>23</v>
      </c>
      <c r="F265" t="s">
        <v>12</v>
      </c>
      <c r="G265" t="s">
        <v>13</v>
      </c>
      <c r="H265" t="s">
        <v>5</v>
      </c>
      <c r="I265" t="s">
        <v>83</v>
      </c>
      <c r="J265" t="s">
        <v>84</v>
      </c>
      <c r="K265">
        <v>1573</v>
      </c>
    </row>
    <row r="266" spans="1:11">
      <c r="A266" t="s">
        <v>20</v>
      </c>
      <c r="B266">
        <v>2247</v>
      </c>
      <c r="C266" t="s">
        <v>64</v>
      </c>
      <c r="D266" t="s">
        <v>26</v>
      </c>
      <c r="E266" t="s">
        <v>23</v>
      </c>
      <c r="F266" t="s">
        <v>4</v>
      </c>
      <c r="G266" t="s">
        <v>6</v>
      </c>
      <c r="H266" t="s">
        <v>5</v>
      </c>
      <c r="I266" t="s">
        <v>83</v>
      </c>
      <c r="J266" t="s">
        <v>84</v>
      </c>
      <c r="K266">
        <v>207</v>
      </c>
    </row>
    <row r="267" spans="1:11">
      <c r="A267" t="s">
        <v>20</v>
      </c>
      <c r="B267">
        <v>2157</v>
      </c>
      <c r="C267" t="s">
        <v>46</v>
      </c>
      <c r="D267" t="s">
        <v>29</v>
      </c>
      <c r="E267" t="s">
        <v>23</v>
      </c>
      <c r="F267" t="s">
        <v>8</v>
      </c>
      <c r="G267" t="s">
        <v>14</v>
      </c>
      <c r="H267" t="s">
        <v>5</v>
      </c>
      <c r="I267" t="s">
        <v>83</v>
      </c>
      <c r="J267" t="s">
        <v>84</v>
      </c>
      <c r="K267">
        <v>1530</v>
      </c>
    </row>
    <row r="268" spans="1:11">
      <c r="A268" t="s">
        <v>20</v>
      </c>
      <c r="B268">
        <v>2167</v>
      </c>
      <c r="C268" t="s">
        <v>63</v>
      </c>
      <c r="D268" t="s">
        <v>33</v>
      </c>
      <c r="E268" t="s">
        <v>23</v>
      </c>
      <c r="F268" t="s">
        <v>12</v>
      </c>
      <c r="G268" t="s">
        <v>13</v>
      </c>
      <c r="H268" t="s">
        <v>1</v>
      </c>
      <c r="I268" t="s">
        <v>83</v>
      </c>
      <c r="J268" t="s">
        <v>84</v>
      </c>
      <c r="K268">
        <v>1690</v>
      </c>
    </row>
    <row r="269" spans="1:11">
      <c r="A269" t="s">
        <v>20</v>
      </c>
      <c r="B269">
        <v>2197</v>
      </c>
      <c r="C269" t="s">
        <v>62</v>
      </c>
      <c r="D269" t="s">
        <v>31</v>
      </c>
      <c r="E269" t="s">
        <v>23</v>
      </c>
      <c r="F269" t="s">
        <v>3</v>
      </c>
      <c r="G269" t="s">
        <v>43</v>
      </c>
      <c r="H269" t="s">
        <v>1</v>
      </c>
      <c r="I269" t="s">
        <v>85</v>
      </c>
      <c r="J269" t="s">
        <v>86</v>
      </c>
      <c r="K269">
        <v>510</v>
      </c>
    </row>
    <row r="270" spans="1:11">
      <c r="A270" t="s">
        <v>20</v>
      </c>
      <c r="B270">
        <v>2204</v>
      </c>
      <c r="C270" t="s">
        <v>48</v>
      </c>
      <c r="D270" t="s">
        <v>49</v>
      </c>
      <c r="E270" t="s">
        <v>23</v>
      </c>
      <c r="F270" t="s">
        <v>7</v>
      </c>
      <c r="G270" t="s">
        <v>15</v>
      </c>
      <c r="H270" t="s">
        <v>5</v>
      </c>
      <c r="I270" t="s">
        <v>83</v>
      </c>
      <c r="J270" t="s">
        <v>84</v>
      </c>
      <c r="K270">
        <v>18</v>
      </c>
    </row>
    <row r="271" spans="1:11">
      <c r="A271" t="s">
        <v>20</v>
      </c>
      <c r="B271">
        <v>2217</v>
      </c>
      <c r="C271" t="s">
        <v>36</v>
      </c>
      <c r="D271" t="s">
        <v>22</v>
      </c>
      <c r="E271" t="s">
        <v>23</v>
      </c>
      <c r="F271" t="s">
        <v>3</v>
      </c>
      <c r="G271" t="s">
        <v>43</v>
      </c>
      <c r="H271" t="s">
        <v>5</v>
      </c>
      <c r="I271" t="s">
        <v>83</v>
      </c>
      <c r="J271" t="s">
        <v>84</v>
      </c>
      <c r="K271">
        <v>6288</v>
      </c>
    </row>
    <row r="272" spans="1:11">
      <c r="A272" t="s">
        <v>20</v>
      </c>
      <c r="B272">
        <v>2164</v>
      </c>
      <c r="C272" t="s">
        <v>56</v>
      </c>
      <c r="D272" t="s">
        <v>33</v>
      </c>
      <c r="E272" t="s">
        <v>23</v>
      </c>
      <c r="F272" t="s">
        <v>0</v>
      </c>
      <c r="G272" t="s">
        <v>24</v>
      </c>
      <c r="H272" t="s">
        <v>5</v>
      </c>
      <c r="I272" t="s">
        <v>83</v>
      </c>
      <c r="J272" t="s">
        <v>84</v>
      </c>
      <c r="K272">
        <v>1882</v>
      </c>
    </row>
    <row r="273" spans="1:11">
      <c r="A273" t="s">
        <v>20</v>
      </c>
      <c r="B273">
        <v>2187</v>
      </c>
      <c r="C273" t="s">
        <v>34</v>
      </c>
      <c r="D273" t="s">
        <v>35</v>
      </c>
      <c r="E273" t="s">
        <v>23</v>
      </c>
      <c r="F273" t="s">
        <v>0</v>
      </c>
      <c r="G273" t="s">
        <v>24</v>
      </c>
      <c r="H273" t="s">
        <v>1</v>
      </c>
      <c r="I273" t="s">
        <v>85</v>
      </c>
      <c r="J273" t="s">
        <v>86</v>
      </c>
      <c r="K273">
        <v>1672</v>
      </c>
    </row>
    <row r="274" spans="1:11">
      <c r="A274" t="s">
        <v>20</v>
      </c>
      <c r="B274">
        <v>2227</v>
      </c>
      <c r="C274" t="s">
        <v>44</v>
      </c>
      <c r="D274" t="s">
        <v>41</v>
      </c>
      <c r="E274" t="s">
        <v>23</v>
      </c>
      <c r="F274" t="s">
        <v>8</v>
      </c>
      <c r="G274" t="s">
        <v>14</v>
      </c>
      <c r="H274" t="s">
        <v>5</v>
      </c>
      <c r="I274" t="s">
        <v>83</v>
      </c>
      <c r="J274" t="s">
        <v>84</v>
      </c>
      <c r="K274">
        <v>1393</v>
      </c>
    </row>
    <row r="275" spans="1:11">
      <c r="A275" t="s">
        <v>20</v>
      </c>
      <c r="B275">
        <v>2237</v>
      </c>
      <c r="C275" t="s">
        <v>42</v>
      </c>
      <c r="D275" t="s">
        <v>38</v>
      </c>
      <c r="E275" t="s">
        <v>23</v>
      </c>
      <c r="F275" t="s">
        <v>4</v>
      </c>
      <c r="G275" t="s">
        <v>6</v>
      </c>
      <c r="H275" t="s">
        <v>5</v>
      </c>
      <c r="I275" t="s">
        <v>85</v>
      </c>
      <c r="J275" t="s">
        <v>86</v>
      </c>
      <c r="K275">
        <v>73</v>
      </c>
    </row>
    <row r="276" spans="1:11">
      <c r="A276" t="s">
        <v>20</v>
      </c>
      <c r="B276">
        <v>2251</v>
      </c>
      <c r="C276" t="s">
        <v>25</v>
      </c>
      <c r="D276" t="s">
        <v>26</v>
      </c>
      <c r="E276" t="s">
        <v>27</v>
      </c>
      <c r="F276" t="s">
        <v>7</v>
      </c>
      <c r="G276" t="s">
        <v>15</v>
      </c>
      <c r="H276" t="s">
        <v>1</v>
      </c>
      <c r="I276" t="s">
        <v>83</v>
      </c>
      <c r="J276" t="s">
        <v>84</v>
      </c>
      <c r="K276">
        <v>271</v>
      </c>
    </row>
    <row r="277" spans="1:11">
      <c r="A277" t="s">
        <v>20</v>
      </c>
      <c r="B277">
        <v>2167</v>
      </c>
      <c r="C277" t="s">
        <v>63</v>
      </c>
      <c r="D277" t="s">
        <v>33</v>
      </c>
      <c r="E277" t="s">
        <v>23</v>
      </c>
      <c r="F277" t="s">
        <v>4</v>
      </c>
      <c r="G277" t="s">
        <v>6</v>
      </c>
      <c r="H277" t="s">
        <v>5</v>
      </c>
      <c r="I277" t="s">
        <v>83</v>
      </c>
      <c r="J277" t="s">
        <v>84</v>
      </c>
      <c r="K277">
        <v>125</v>
      </c>
    </row>
    <row r="278" spans="1:11">
      <c r="A278" t="s">
        <v>20</v>
      </c>
      <c r="B278">
        <v>2241</v>
      </c>
      <c r="C278" t="s">
        <v>37</v>
      </c>
      <c r="D278" t="s">
        <v>38</v>
      </c>
      <c r="E278" t="s">
        <v>23</v>
      </c>
      <c r="F278" t="s">
        <v>2</v>
      </c>
      <c r="G278" t="s">
        <v>11</v>
      </c>
      <c r="H278" t="s">
        <v>5</v>
      </c>
      <c r="I278" t="s">
        <v>83</v>
      </c>
      <c r="J278" t="s">
        <v>84</v>
      </c>
      <c r="K278">
        <v>2265</v>
      </c>
    </row>
    <row r="279" spans="1:11">
      <c r="A279" t="s">
        <v>20</v>
      </c>
      <c r="B279">
        <v>2214</v>
      </c>
      <c r="C279" t="s">
        <v>21</v>
      </c>
      <c r="D279" t="s">
        <v>22</v>
      </c>
      <c r="E279" t="s">
        <v>23</v>
      </c>
      <c r="F279" t="s">
        <v>12</v>
      </c>
      <c r="G279" t="s">
        <v>13</v>
      </c>
      <c r="H279" t="s">
        <v>5</v>
      </c>
      <c r="I279" t="s">
        <v>85</v>
      </c>
      <c r="J279" t="s">
        <v>86</v>
      </c>
      <c r="K279">
        <v>162</v>
      </c>
    </row>
    <row r="280" spans="1:11">
      <c r="A280" t="s">
        <v>20</v>
      </c>
      <c r="B280">
        <v>2164</v>
      </c>
      <c r="C280" t="s">
        <v>56</v>
      </c>
      <c r="D280" t="s">
        <v>33</v>
      </c>
      <c r="E280" t="s">
        <v>23</v>
      </c>
      <c r="F280" t="s">
        <v>9</v>
      </c>
      <c r="G280" t="s">
        <v>10</v>
      </c>
      <c r="H280" t="s">
        <v>1</v>
      </c>
      <c r="I280" t="s">
        <v>85</v>
      </c>
      <c r="J280" t="s">
        <v>86</v>
      </c>
      <c r="K280">
        <v>60</v>
      </c>
    </row>
    <row r="281" spans="1:11">
      <c r="A281" t="s">
        <v>20</v>
      </c>
      <c r="B281">
        <v>2227</v>
      </c>
      <c r="C281" t="s">
        <v>44</v>
      </c>
      <c r="D281" t="s">
        <v>41</v>
      </c>
      <c r="E281" t="s">
        <v>23</v>
      </c>
      <c r="F281" t="s">
        <v>8</v>
      </c>
      <c r="G281" t="s">
        <v>14</v>
      </c>
      <c r="H281" t="s">
        <v>1</v>
      </c>
      <c r="I281" t="s">
        <v>85</v>
      </c>
      <c r="J281" t="s">
        <v>86</v>
      </c>
      <c r="K281">
        <v>2425</v>
      </c>
    </row>
    <row r="282" spans="1:11">
      <c r="A282" t="s">
        <v>20</v>
      </c>
      <c r="B282">
        <v>2154</v>
      </c>
      <c r="C282" t="s">
        <v>50</v>
      </c>
      <c r="D282" t="s">
        <v>29</v>
      </c>
      <c r="E282" t="s">
        <v>23</v>
      </c>
      <c r="F282" t="s">
        <v>3</v>
      </c>
      <c r="G282" t="s">
        <v>43</v>
      </c>
      <c r="H282" t="s">
        <v>1</v>
      </c>
      <c r="I282" t="s">
        <v>83</v>
      </c>
      <c r="J282" t="s">
        <v>84</v>
      </c>
      <c r="K282">
        <v>296</v>
      </c>
    </row>
    <row r="283" spans="1:11">
      <c r="A283" t="s">
        <v>20</v>
      </c>
      <c r="B283">
        <v>2157</v>
      </c>
      <c r="C283" t="s">
        <v>46</v>
      </c>
      <c r="D283" t="s">
        <v>29</v>
      </c>
      <c r="E283" t="s">
        <v>23</v>
      </c>
      <c r="F283" t="s">
        <v>7</v>
      </c>
      <c r="G283" t="s">
        <v>15</v>
      </c>
      <c r="H283" t="s">
        <v>1</v>
      </c>
      <c r="I283" t="s">
        <v>83</v>
      </c>
      <c r="J283" t="s">
        <v>84</v>
      </c>
      <c r="K283">
        <v>413</v>
      </c>
    </row>
    <row r="284" spans="1:11">
      <c r="A284" t="s">
        <v>20</v>
      </c>
      <c r="B284">
        <v>2211</v>
      </c>
      <c r="C284" t="s">
        <v>54</v>
      </c>
      <c r="D284" t="s">
        <v>49</v>
      </c>
      <c r="E284" t="s">
        <v>23</v>
      </c>
      <c r="F284" t="s">
        <v>9</v>
      </c>
      <c r="G284" t="s">
        <v>10</v>
      </c>
      <c r="H284" t="s">
        <v>5</v>
      </c>
      <c r="I284" t="s">
        <v>83</v>
      </c>
      <c r="J284" t="s">
        <v>84</v>
      </c>
      <c r="K284">
        <v>3582</v>
      </c>
    </row>
    <row r="285" spans="1:11">
      <c r="A285" t="s">
        <v>20</v>
      </c>
      <c r="B285">
        <v>2251</v>
      </c>
      <c r="C285" t="s">
        <v>25</v>
      </c>
      <c r="D285" t="s">
        <v>26</v>
      </c>
      <c r="E285" t="s">
        <v>27</v>
      </c>
      <c r="F285" t="s">
        <v>3</v>
      </c>
      <c r="G285" t="s">
        <v>43</v>
      </c>
      <c r="H285" t="s">
        <v>5</v>
      </c>
      <c r="I285" t="s">
        <v>83</v>
      </c>
      <c r="J285" t="s">
        <v>84</v>
      </c>
      <c r="K285">
        <v>5143</v>
      </c>
    </row>
    <row r="286" spans="1:11">
      <c r="A286" t="s">
        <v>20</v>
      </c>
      <c r="B286">
        <v>2207</v>
      </c>
      <c r="C286" t="s">
        <v>57</v>
      </c>
      <c r="D286" t="s">
        <v>49</v>
      </c>
      <c r="E286" t="s">
        <v>23</v>
      </c>
      <c r="F286" t="s">
        <v>9</v>
      </c>
      <c r="G286" t="s">
        <v>10</v>
      </c>
      <c r="H286" t="s">
        <v>5</v>
      </c>
      <c r="I286" t="s">
        <v>85</v>
      </c>
      <c r="J286" t="s">
        <v>86</v>
      </c>
      <c r="K286">
        <v>745</v>
      </c>
    </row>
    <row r="287" spans="1:11">
      <c r="A287" t="s">
        <v>20</v>
      </c>
      <c r="B287">
        <v>2204</v>
      </c>
      <c r="C287" t="s">
        <v>48</v>
      </c>
      <c r="D287" t="s">
        <v>49</v>
      </c>
      <c r="E287" t="s">
        <v>23</v>
      </c>
      <c r="F287" t="s">
        <v>4</v>
      </c>
      <c r="G287" t="s">
        <v>6</v>
      </c>
      <c r="H287" t="s">
        <v>5</v>
      </c>
      <c r="I287" t="s">
        <v>83</v>
      </c>
      <c r="J287" t="s">
        <v>84</v>
      </c>
      <c r="K287">
        <v>24</v>
      </c>
    </row>
    <row r="288" spans="1:11">
      <c r="A288" t="s">
        <v>20</v>
      </c>
      <c r="B288">
        <v>2231</v>
      </c>
      <c r="C288" t="s">
        <v>40</v>
      </c>
      <c r="D288" t="s">
        <v>41</v>
      </c>
      <c r="E288" t="s">
        <v>23</v>
      </c>
      <c r="F288" t="s">
        <v>0</v>
      </c>
      <c r="G288" t="s">
        <v>24</v>
      </c>
      <c r="H288" t="s">
        <v>5</v>
      </c>
      <c r="I288" t="s">
        <v>85</v>
      </c>
      <c r="J288" t="s">
        <v>86</v>
      </c>
      <c r="K288">
        <v>3065</v>
      </c>
    </row>
    <row r="289" spans="1:11">
      <c r="A289" t="s">
        <v>20</v>
      </c>
      <c r="B289">
        <v>2251</v>
      </c>
      <c r="C289" t="s">
        <v>25</v>
      </c>
      <c r="D289" t="s">
        <v>26</v>
      </c>
      <c r="E289" t="s">
        <v>27</v>
      </c>
      <c r="F289" t="s">
        <v>3</v>
      </c>
      <c r="G289" t="s">
        <v>43</v>
      </c>
      <c r="H289" t="s">
        <v>1</v>
      </c>
      <c r="I289" t="s">
        <v>85</v>
      </c>
      <c r="J289" t="s">
        <v>86</v>
      </c>
      <c r="K289">
        <v>565</v>
      </c>
    </row>
    <row r="290" spans="1:11">
      <c r="A290" t="s">
        <v>20</v>
      </c>
      <c r="B290">
        <v>2167</v>
      </c>
      <c r="C290" t="s">
        <v>63</v>
      </c>
      <c r="D290" t="s">
        <v>33</v>
      </c>
      <c r="E290" t="s">
        <v>23</v>
      </c>
      <c r="F290" t="s">
        <v>7</v>
      </c>
      <c r="G290" t="s">
        <v>15</v>
      </c>
      <c r="H290" t="s">
        <v>1</v>
      </c>
      <c r="I290" t="s">
        <v>83</v>
      </c>
      <c r="J290" t="s">
        <v>84</v>
      </c>
      <c r="K290">
        <v>560</v>
      </c>
    </row>
    <row r="291" spans="1:11">
      <c r="A291" t="s">
        <v>20</v>
      </c>
      <c r="B291">
        <v>2221</v>
      </c>
      <c r="C291" t="s">
        <v>58</v>
      </c>
      <c r="D291" t="s">
        <v>22</v>
      </c>
      <c r="E291" t="s">
        <v>23</v>
      </c>
      <c r="F291" t="s">
        <v>4</v>
      </c>
      <c r="G291" t="s">
        <v>6</v>
      </c>
      <c r="H291" t="s">
        <v>5</v>
      </c>
      <c r="I291" t="s">
        <v>83</v>
      </c>
      <c r="J291" t="s">
        <v>84</v>
      </c>
      <c r="K291">
        <v>204</v>
      </c>
    </row>
    <row r="292" spans="1:11">
      <c r="A292" t="s">
        <v>20</v>
      </c>
      <c r="B292">
        <v>2207</v>
      </c>
      <c r="C292" t="s">
        <v>57</v>
      </c>
      <c r="D292" t="s">
        <v>49</v>
      </c>
      <c r="E292" t="s">
        <v>23</v>
      </c>
      <c r="F292" t="s">
        <v>12</v>
      </c>
      <c r="G292" t="s">
        <v>13</v>
      </c>
      <c r="H292" t="s">
        <v>5</v>
      </c>
      <c r="I292" t="s">
        <v>83</v>
      </c>
      <c r="J292" t="s">
        <v>84</v>
      </c>
      <c r="K292">
        <v>2119</v>
      </c>
    </row>
    <row r="293" spans="1:11">
      <c r="A293" t="s">
        <v>20</v>
      </c>
      <c r="B293">
        <v>2251</v>
      </c>
      <c r="C293" t="s">
        <v>25</v>
      </c>
      <c r="D293" t="s">
        <v>26</v>
      </c>
      <c r="E293" t="s">
        <v>27</v>
      </c>
      <c r="F293" t="s">
        <v>0</v>
      </c>
      <c r="G293" t="s">
        <v>24</v>
      </c>
      <c r="H293" t="s">
        <v>1</v>
      </c>
      <c r="I293" t="s">
        <v>83</v>
      </c>
      <c r="J293" t="s">
        <v>84</v>
      </c>
      <c r="K293">
        <v>14288</v>
      </c>
    </row>
    <row r="294" spans="1:11">
      <c r="A294" t="s">
        <v>20</v>
      </c>
      <c r="B294">
        <v>2184</v>
      </c>
      <c r="C294" t="s">
        <v>47</v>
      </c>
      <c r="D294" t="s">
        <v>35</v>
      </c>
      <c r="E294" t="s">
        <v>23</v>
      </c>
      <c r="F294" t="s">
        <v>12</v>
      </c>
      <c r="G294" t="s">
        <v>13</v>
      </c>
      <c r="H294" t="s">
        <v>1</v>
      </c>
      <c r="I294" t="s">
        <v>83</v>
      </c>
      <c r="J294" t="s">
        <v>84</v>
      </c>
      <c r="K294">
        <v>559</v>
      </c>
    </row>
    <row r="295" spans="1:11">
      <c r="A295" t="s">
        <v>20</v>
      </c>
      <c r="B295">
        <v>2181</v>
      </c>
      <c r="C295" t="s">
        <v>55</v>
      </c>
      <c r="D295" t="s">
        <v>53</v>
      </c>
      <c r="E295" t="s">
        <v>23</v>
      </c>
      <c r="F295" t="s">
        <v>8</v>
      </c>
      <c r="G295" t="s">
        <v>14</v>
      </c>
      <c r="H295" t="s">
        <v>5</v>
      </c>
      <c r="I295" t="s">
        <v>85</v>
      </c>
      <c r="J295" t="s">
        <v>86</v>
      </c>
      <c r="K295">
        <v>1119</v>
      </c>
    </row>
    <row r="296" spans="1:11">
      <c r="A296" t="s">
        <v>20</v>
      </c>
      <c r="B296">
        <v>2237</v>
      </c>
      <c r="C296" t="s">
        <v>42</v>
      </c>
      <c r="D296" t="s">
        <v>38</v>
      </c>
      <c r="E296" t="s">
        <v>23</v>
      </c>
      <c r="F296" t="s">
        <v>9</v>
      </c>
      <c r="G296" t="s">
        <v>10</v>
      </c>
      <c r="H296" t="s">
        <v>5</v>
      </c>
      <c r="I296" t="s">
        <v>83</v>
      </c>
      <c r="J296" t="s">
        <v>84</v>
      </c>
      <c r="K296">
        <v>2758</v>
      </c>
    </row>
    <row r="297" spans="1:11">
      <c r="A297" t="s">
        <v>20</v>
      </c>
      <c r="B297">
        <v>2201</v>
      </c>
      <c r="C297" t="s">
        <v>51</v>
      </c>
      <c r="D297" t="s">
        <v>31</v>
      </c>
      <c r="E297" t="s">
        <v>23</v>
      </c>
      <c r="F297" t="s">
        <v>9</v>
      </c>
      <c r="G297" t="s">
        <v>10</v>
      </c>
      <c r="H297" t="s">
        <v>5</v>
      </c>
      <c r="I297" t="s">
        <v>85</v>
      </c>
      <c r="J297" t="s">
        <v>86</v>
      </c>
      <c r="K297">
        <v>529</v>
      </c>
    </row>
    <row r="298" spans="1:11">
      <c r="A298" t="s">
        <v>20</v>
      </c>
      <c r="B298">
        <v>2181</v>
      </c>
      <c r="C298" t="s">
        <v>55</v>
      </c>
      <c r="D298" t="s">
        <v>53</v>
      </c>
      <c r="E298" t="s">
        <v>23</v>
      </c>
      <c r="F298" t="s">
        <v>12</v>
      </c>
      <c r="G298" t="s">
        <v>13</v>
      </c>
      <c r="H298" t="s">
        <v>1</v>
      </c>
      <c r="I298" t="s">
        <v>83</v>
      </c>
      <c r="J298" t="s">
        <v>84</v>
      </c>
      <c r="K298">
        <v>2270</v>
      </c>
    </row>
    <row r="299" spans="1:11">
      <c r="A299" t="s">
        <v>20</v>
      </c>
      <c r="B299">
        <v>2251</v>
      </c>
      <c r="C299" t="s">
        <v>25</v>
      </c>
      <c r="D299" t="s">
        <v>26</v>
      </c>
      <c r="E299" t="s">
        <v>27</v>
      </c>
      <c r="F299" t="s">
        <v>4</v>
      </c>
      <c r="G299" t="s">
        <v>6</v>
      </c>
      <c r="H299" t="s">
        <v>1</v>
      </c>
      <c r="I299" t="s">
        <v>83</v>
      </c>
      <c r="J299" t="s">
        <v>84</v>
      </c>
      <c r="K299">
        <v>11110</v>
      </c>
    </row>
    <row r="300" spans="1:11">
      <c r="A300" t="s">
        <v>20</v>
      </c>
      <c r="B300">
        <v>2207</v>
      </c>
      <c r="C300" t="s">
        <v>57</v>
      </c>
      <c r="D300" t="s">
        <v>49</v>
      </c>
      <c r="E300" t="s">
        <v>23</v>
      </c>
      <c r="F300" t="s">
        <v>4</v>
      </c>
      <c r="G300" t="s">
        <v>6</v>
      </c>
      <c r="H300" t="s">
        <v>5</v>
      </c>
      <c r="I300" t="s">
        <v>83</v>
      </c>
      <c r="J300" t="s">
        <v>84</v>
      </c>
      <c r="K300">
        <v>141</v>
      </c>
    </row>
    <row r="301" spans="1:11">
      <c r="A301" t="s">
        <v>20</v>
      </c>
      <c r="B301">
        <v>2181</v>
      </c>
      <c r="C301" t="s">
        <v>55</v>
      </c>
      <c r="D301" t="s">
        <v>53</v>
      </c>
      <c r="E301" t="s">
        <v>23</v>
      </c>
      <c r="F301" t="s">
        <v>4</v>
      </c>
      <c r="G301" t="s">
        <v>6</v>
      </c>
      <c r="H301" t="s">
        <v>5</v>
      </c>
      <c r="I301" t="s">
        <v>83</v>
      </c>
      <c r="J301" t="s">
        <v>84</v>
      </c>
      <c r="K301">
        <v>125</v>
      </c>
    </row>
    <row r="302" spans="1:11">
      <c r="A302" t="s">
        <v>20</v>
      </c>
      <c r="B302">
        <v>2237</v>
      </c>
      <c r="C302" t="s">
        <v>42</v>
      </c>
      <c r="D302" t="s">
        <v>38</v>
      </c>
      <c r="E302" t="s">
        <v>23</v>
      </c>
      <c r="F302" t="s">
        <v>4</v>
      </c>
      <c r="G302" t="s">
        <v>6</v>
      </c>
      <c r="H302" t="s">
        <v>5</v>
      </c>
      <c r="I302" t="s">
        <v>83</v>
      </c>
      <c r="J302" t="s">
        <v>84</v>
      </c>
      <c r="K302">
        <v>197</v>
      </c>
    </row>
    <row r="303" spans="1:11">
      <c r="A303" t="s">
        <v>20</v>
      </c>
      <c r="B303">
        <v>2167</v>
      </c>
      <c r="C303" t="s">
        <v>63</v>
      </c>
      <c r="D303" t="s">
        <v>33</v>
      </c>
      <c r="E303" t="s">
        <v>23</v>
      </c>
      <c r="F303" t="s">
        <v>3</v>
      </c>
      <c r="G303" t="s">
        <v>43</v>
      </c>
      <c r="H303" t="s">
        <v>5</v>
      </c>
      <c r="I303" t="s">
        <v>83</v>
      </c>
      <c r="J303" t="s">
        <v>84</v>
      </c>
      <c r="K303">
        <v>6204</v>
      </c>
    </row>
    <row r="304" spans="1:11">
      <c r="A304" t="s">
        <v>20</v>
      </c>
      <c r="B304">
        <v>2204</v>
      </c>
      <c r="C304" t="s">
        <v>48</v>
      </c>
      <c r="D304" t="s">
        <v>49</v>
      </c>
      <c r="E304" t="s">
        <v>23</v>
      </c>
      <c r="F304" t="s">
        <v>8</v>
      </c>
      <c r="G304" t="s">
        <v>14</v>
      </c>
      <c r="H304" t="s">
        <v>1</v>
      </c>
      <c r="I304" t="s">
        <v>85</v>
      </c>
      <c r="J304" t="s">
        <v>86</v>
      </c>
      <c r="K304">
        <v>393</v>
      </c>
    </row>
    <row r="305" spans="1:11">
      <c r="A305" t="s">
        <v>20</v>
      </c>
      <c r="B305">
        <v>2167</v>
      </c>
      <c r="C305" t="s">
        <v>63</v>
      </c>
      <c r="D305" t="s">
        <v>33</v>
      </c>
      <c r="E305" t="s">
        <v>23</v>
      </c>
      <c r="F305" t="s">
        <v>9</v>
      </c>
      <c r="G305" t="s">
        <v>10</v>
      </c>
      <c r="H305" t="s">
        <v>5</v>
      </c>
      <c r="I305" t="s">
        <v>83</v>
      </c>
      <c r="J305" t="s">
        <v>84</v>
      </c>
      <c r="K305">
        <v>3831</v>
      </c>
    </row>
    <row r="306" spans="1:11">
      <c r="A306" t="s">
        <v>20</v>
      </c>
      <c r="B306">
        <v>2157</v>
      </c>
      <c r="C306" t="s">
        <v>46</v>
      </c>
      <c r="D306" t="s">
        <v>29</v>
      </c>
      <c r="E306" t="s">
        <v>23</v>
      </c>
      <c r="F306" t="s">
        <v>7</v>
      </c>
      <c r="G306" t="s">
        <v>15</v>
      </c>
      <c r="H306" t="s">
        <v>1</v>
      </c>
      <c r="I306" t="s">
        <v>85</v>
      </c>
      <c r="J306" t="s">
        <v>86</v>
      </c>
      <c r="K306">
        <v>70</v>
      </c>
    </row>
    <row r="307" spans="1:11">
      <c r="A307" t="s">
        <v>20</v>
      </c>
      <c r="B307">
        <v>2207</v>
      </c>
      <c r="C307" t="s">
        <v>57</v>
      </c>
      <c r="D307" t="s">
        <v>49</v>
      </c>
      <c r="E307" t="s">
        <v>23</v>
      </c>
      <c r="F307" t="s">
        <v>9</v>
      </c>
      <c r="G307" t="s">
        <v>10</v>
      </c>
      <c r="H307" t="s">
        <v>1</v>
      </c>
      <c r="I307" t="s">
        <v>85</v>
      </c>
      <c r="J307" t="s">
        <v>86</v>
      </c>
      <c r="K307">
        <v>699</v>
      </c>
    </row>
    <row r="308" spans="1:11">
      <c r="A308" t="s">
        <v>20</v>
      </c>
      <c r="B308">
        <v>2197</v>
      </c>
      <c r="C308" t="s">
        <v>62</v>
      </c>
      <c r="D308" t="s">
        <v>31</v>
      </c>
      <c r="E308" t="s">
        <v>23</v>
      </c>
      <c r="F308" t="s">
        <v>4</v>
      </c>
      <c r="G308" t="s">
        <v>6</v>
      </c>
      <c r="H308" t="s">
        <v>5</v>
      </c>
      <c r="I308" t="s">
        <v>85</v>
      </c>
      <c r="J308" t="s">
        <v>86</v>
      </c>
      <c r="K308">
        <v>76</v>
      </c>
    </row>
    <row r="309" spans="1:11">
      <c r="A309" t="s">
        <v>20</v>
      </c>
      <c r="B309">
        <v>2201</v>
      </c>
      <c r="C309" t="s">
        <v>51</v>
      </c>
      <c r="D309" t="s">
        <v>31</v>
      </c>
      <c r="E309" t="s">
        <v>23</v>
      </c>
      <c r="F309" t="s">
        <v>0</v>
      </c>
      <c r="G309" t="s">
        <v>24</v>
      </c>
      <c r="H309" t="s">
        <v>1</v>
      </c>
      <c r="I309" t="s">
        <v>85</v>
      </c>
      <c r="J309" t="s">
        <v>86</v>
      </c>
      <c r="K309">
        <v>1676</v>
      </c>
    </row>
    <row r="310" spans="1:11">
      <c r="A310" t="s">
        <v>20</v>
      </c>
      <c r="B310">
        <v>2207</v>
      </c>
      <c r="C310" t="s">
        <v>57</v>
      </c>
      <c r="D310" t="s">
        <v>49</v>
      </c>
      <c r="E310" t="s">
        <v>23</v>
      </c>
      <c r="F310" t="s">
        <v>8</v>
      </c>
      <c r="G310" t="s">
        <v>14</v>
      </c>
      <c r="H310" t="s">
        <v>5</v>
      </c>
      <c r="I310" t="s">
        <v>83</v>
      </c>
      <c r="J310" t="s">
        <v>84</v>
      </c>
      <c r="K310">
        <v>1679.5</v>
      </c>
    </row>
    <row r="311" spans="1:11">
      <c r="A311" t="s">
        <v>20</v>
      </c>
      <c r="B311">
        <v>2211</v>
      </c>
      <c r="C311" t="s">
        <v>54</v>
      </c>
      <c r="D311" t="s">
        <v>49</v>
      </c>
      <c r="E311" t="s">
        <v>23</v>
      </c>
      <c r="F311" t="s">
        <v>12</v>
      </c>
      <c r="G311" t="s">
        <v>13</v>
      </c>
      <c r="H311" t="s">
        <v>1</v>
      </c>
      <c r="I311" t="s">
        <v>85</v>
      </c>
      <c r="J311" t="s">
        <v>86</v>
      </c>
      <c r="K311">
        <v>290</v>
      </c>
    </row>
    <row r="312" spans="1:11">
      <c r="A312" t="s">
        <v>20</v>
      </c>
      <c r="B312">
        <v>2214</v>
      </c>
      <c r="C312" t="s">
        <v>21</v>
      </c>
      <c r="D312" t="s">
        <v>22</v>
      </c>
      <c r="E312" t="s">
        <v>23</v>
      </c>
      <c r="F312" t="s">
        <v>9</v>
      </c>
      <c r="G312" t="s">
        <v>10</v>
      </c>
      <c r="H312" t="s">
        <v>1</v>
      </c>
      <c r="I312" t="s">
        <v>83</v>
      </c>
      <c r="J312" t="s">
        <v>84</v>
      </c>
      <c r="K312">
        <v>306</v>
      </c>
    </row>
    <row r="313" spans="1:11">
      <c r="A313" t="s">
        <v>20</v>
      </c>
      <c r="B313">
        <v>2237</v>
      </c>
      <c r="C313" t="s">
        <v>42</v>
      </c>
      <c r="D313" t="s">
        <v>38</v>
      </c>
      <c r="E313" t="s">
        <v>23</v>
      </c>
      <c r="F313" t="s">
        <v>3</v>
      </c>
      <c r="G313" t="s">
        <v>43</v>
      </c>
      <c r="H313" t="s">
        <v>5</v>
      </c>
      <c r="I313" t="s">
        <v>85</v>
      </c>
      <c r="J313" t="s">
        <v>86</v>
      </c>
      <c r="K313">
        <v>752</v>
      </c>
    </row>
    <row r="314" spans="1:11">
      <c r="A314" t="s">
        <v>20</v>
      </c>
      <c r="B314">
        <v>2157</v>
      </c>
      <c r="C314" t="s">
        <v>46</v>
      </c>
      <c r="D314" t="s">
        <v>29</v>
      </c>
      <c r="E314" t="s">
        <v>23</v>
      </c>
      <c r="F314" t="s">
        <v>4</v>
      </c>
      <c r="G314" t="s">
        <v>6</v>
      </c>
      <c r="H314" t="s">
        <v>1</v>
      </c>
      <c r="I314" t="s">
        <v>85</v>
      </c>
      <c r="J314" t="s">
        <v>86</v>
      </c>
      <c r="K314">
        <v>1854</v>
      </c>
    </row>
    <row r="315" spans="1:11">
      <c r="A315" t="s">
        <v>20</v>
      </c>
      <c r="B315">
        <v>2217</v>
      </c>
      <c r="C315" t="s">
        <v>36</v>
      </c>
      <c r="D315" t="s">
        <v>22</v>
      </c>
      <c r="E315" t="s">
        <v>23</v>
      </c>
      <c r="F315" t="s">
        <v>4</v>
      </c>
      <c r="G315" t="s">
        <v>6</v>
      </c>
      <c r="H315" t="s">
        <v>1</v>
      </c>
      <c r="I315" t="s">
        <v>85</v>
      </c>
      <c r="J315" t="s">
        <v>86</v>
      </c>
      <c r="K315">
        <v>2736</v>
      </c>
    </row>
    <row r="316" spans="1:11">
      <c r="A316" t="s">
        <v>20</v>
      </c>
      <c r="B316">
        <v>2221</v>
      </c>
      <c r="C316" t="s">
        <v>58</v>
      </c>
      <c r="D316" t="s">
        <v>22</v>
      </c>
      <c r="E316" t="s">
        <v>23</v>
      </c>
      <c r="F316" t="s">
        <v>8</v>
      </c>
      <c r="G316" t="s">
        <v>14</v>
      </c>
      <c r="H316" t="s">
        <v>5</v>
      </c>
      <c r="I316" t="s">
        <v>85</v>
      </c>
      <c r="J316" t="s">
        <v>86</v>
      </c>
      <c r="K316">
        <v>1458</v>
      </c>
    </row>
    <row r="317" spans="1:11">
      <c r="A317" t="s">
        <v>20</v>
      </c>
      <c r="B317">
        <v>2171</v>
      </c>
      <c r="C317" t="s">
        <v>32</v>
      </c>
      <c r="D317" t="s">
        <v>33</v>
      </c>
      <c r="E317" t="s">
        <v>23</v>
      </c>
      <c r="F317" t="s">
        <v>7</v>
      </c>
      <c r="G317" t="s">
        <v>15</v>
      </c>
      <c r="H317" t="s">
        <v>1</v>
      </c>
      <c r="I317" t="s">
        <v>85</v>
      </c>
      <c r="J317" t="s">
        <v>86</v>
      </c>
      <c r="K317">
        <v>92</v>
      </c>
    </row>
    <row r="318" spans="1:11">
      <c r="A318" t="s">
        <v>20</v>
      </c>
      <c r="B318">
        <v>2234</v>
      </c>
      <c r="C318" t="s">
        <v>61</v>
      </c>
      <c r="D318" t="s">
        <v>38</v>
      </c>
      <c r="E318" t="s">
        <v>23</v>
      </c>
      <c r="F318" t="s">
        <v>0</v>
      </c>
      <c r="G318" t="s">
        <v>24</v>
      </c>
      <c r="H318" t="s">
        <v>5</v>
      </c>
      <c r="I318" t="s">
        <v>83</v>
      </c>
      <c r="J318" t="s">
        <v>84</v>
      </c>
      <c r="K318">
        <v>2106</v>
      </c>
    </row>
    <row r="319" spans="1:11">
      <c r="A319" t="s">
        <v>20</v>
      </c>
      <c r="B319">
        <v>2237</v>
      </c>
      <c r="C319" t="s">
        <v>42</v>
      </c>
      <c r="D319" t="s">
        <v>38</v>
      </c>
      <c r="E319" t="s">
        <v>23</v>
      </c>
      <c r="F319" t="s">
        <v>8</v>
      </c>
      <c r="G319" t="s">
        <v>14</v>
      </c>
      <c r="H319" t="s">
        <v>1</v>
      </c>
      <c r="I319" t="s">
        <v>87</v>
      </c>
      <c r="J319" s="7" t="s">
        <v>86</v>
      </c>
      <c r="K319">
        <v>3</v>
      </c>
    </row>
    <row r="320" spans="1:11">
      <c r="A320" t="s">
        <v>20</v>
      </c>
      <c r="B320">
        <v>2204</v>
      </c>
      <c r="C320" t="s">
        <v>48</v>
      </c>
      <c r="D320" t="s">
        <v>49</v>
      </c>
      <c r="E320" t="s">
        <v>23</v>
      </c>
      <c r="F320" t="s">
        <v>12</v>
      </c>
      <c r="G320" t="s">
        <v>13</v>
      </c>
      <c r="H320" t="s">
        <v>1</v>
      </c>
      <c r="I320" t="s">
        <v>83</v>
      </c>
      <c r="J320" t="s">
        <v>84</v>
      </c>
      <c r="K320">
        <v>608</v>
      </c>
    </row>
    <row r="321" spans="1:11">
      <c r="A321" t="s">
        <v>20</v>
      </c>
      <c r="B321">
        <v>2177</v>
      </c>
      <c r="C321" t="s">
        <v>52</v>
      </c>
      <c r="D321" t="s">
        <v>53</v>
      </c>
      <c r="E321" t="s">
        <v>23</v>
      </c>
      <c r="F321" t="s">
        <v>12</v>
      </c>
      <c r="G321" t="s">
        <v>13</v>
      </c>
      <c r="H321" t="s">
        <v>1</v>
      </c>
      <c r="I321" t="s">
        <v>85</v>
      </c>
      <c r="J321" t="s">
        <v>86</v>
      </c>
      <c r="K321">
        <v>347</v>
      </c>
    </row>
    <row r="322" spans="1:11">
      <c r="A322" t="s">
        <v>20</v>
      </c>
      <c r="B322">
        <v>2214</v>
      </c>
      <c r="C322" t="s">
        <v>21</v>
      </c>
      <c r="D322" t="s">
        <v>22</v>
      </c>
      <c r="E322" t="s">
        <v>23</v>
      </c>
      <c r="F322" t="s">
        <v>9</v>
      </c>
      <c r="G322" t="s">
        <v>10</v>
      </c>
      <c r="H322" t="s">
        <v>1</v>
      </c>
      <c r="I322" t="s">
        <v>85</v>
      </c>
      <c r="J322" t="s">
        <v>86</v>
      </c>
      <c r="K322">
        <v>21</v>
      </c>
    </row>
    <row r="323" spans="1:11">
      <c r="A323" t="s">
        <v>20</v>
      </c>
      <c r="B323">
        <v>2234</v>
      </c>
      <c r="C323" t="s">
        <v>61</v>
      </c>
      <c r="D323" t="s">
        <v>38</v>
      </c>
      <c r="E323" t="s">
        <v>23</v>
      </c>
      <c r="F323" t="s">
        <v>9</v>
      </c>
      <c r="G323" t="s">
        <v>10</v>
      </c>
      <c r="H323" t="s">
        <v>5</v>
      </c>
      <c r="I323" t="s">
        <v>83</v>
      </c>
      <c r="J323" t="s">
        <v>84</v>
      </c>
      <c r="K323">
        <v>243</v>
      </c>
    </row>
    <row r="324" spans="1:11">
      <c r="A324" t="s">
        <v>20</v>
      </c>
      <c r="B324">
        <v>2191</v>
      </c>
      <c r="C324" t="s">
        <v>39</v>
      </c>
      <c r="D324" t="s">
        <v>35</v>
      </c>
      <c r="E324" t="s">
        <v>23</v>
      </c>
      <c r="F324" t="s">
        <v>0</v>
      </c>
      <c r="G324" t="s">
        <v>24</v>
      </c>
      <c r="H324" t="s">
        <v>1</v>
      </c>
      <c r="I324" t="s">
        <v>83</v>
      </c>
      <c r="J324" t="s">
        <v>84</v>
      </c>
      <c r="K324">
        <v>11445</v>
      </c>
    </row>
    <row r="325" spans="1:11">
      <c r="A325" t="s">
        <v>20</v>
      </c>
      <c r="B325">
        <v>2194</v>
      </c>
      <c r="C325" t="s">
        <v>30</v>
      </c>
      <c r="D325" t="s">
        <v>31</v>
      </c>
      <c r="E325" t="s">
        <v>23</v>
      </c>
      <c r="F325" t="s">
        <v>9</v>
      </c>
      <c r="G325" t="s">
        <v>10</v>
      </c>
      <c r="H325" t="s">
        <v>1</v>
      </c>
      <c r="I325" t="s">
        <v>83</v>
      </c>
      <c r="J325" t="s">
        <v>84</v>
      </c>
      <c r="K325">
        <v>174</v>
      </c>
    </row>
    <row r="326" spans="1:11">
      <c r="A326" t="s">
        <v>20</v>
      </c>
      <c r="B326">
        <v>2231</v>
      </c>
      <c r="C326" t="s">
        <v>40</v>
      </c>
      <c r="D326" t="s">
        <v>41</v>
      </c>
      <c r="E326" t="s">
        <v>23</v>
      </c>
      <c r="F326" t="s">
        <v>9</v>
      </c>
      <c r="G326" t="s">
        <v>10</v>
      </c>
      <c r="H326" t="s">
        <v>1</v>
      </c>
      <c r="I326" t="s">
        <v>83</v>
      </c>
      <c r="J326" t="s">
        <v>84</v>
      </c>
      <c r="K326">
        <v>3147</v>
      </c>
    </row>
    <row r="327" spans="1:11">
      <c r="A327" t="s">
        <v>20</v>
      </c>
      <c r="B327">
        <v>2177</v>
      </c>
      <c r="C327" t="s">
        <v>52</v>
      </c>
      <c r="D327" t="s">
        <v>53</v>
      </c>
      <c r="E327" t="s">
        <v>23</v>
      </c>
      <c r="F327" t="s">
        <v>0</v>
      </c>
      <c r="G327" t="s">
        <v>24</v>
      </c>
      <c r="H327" t="s">
        <v>1</v>
      </c>
      <c r="I327" t="s">
        <v>85</v>
      </c>
      <c r="J327" t="s">
        <v>86</v>
      </c>
      <c r="K327">
        <v>1811</v>
      </c>
    </row>
    <row r="328" spans="1:11">
      <c r="A328" t="s">
        <v>20</v>
      </c>
      <c r="B328">
        <v>2217</v>
      </c>
      <c r="C328" t="s">
        <v>36</v>
      </c>
      <c r="D328" t="s">
        <v>22</v>
      </c>
      <c r="E328" t="s">
        <v>23</v>
      </c>
      <c r="F328" t="s">
        <v>8</v>
      </c>
      <c r="G328" t="s">
        <v>14</v>
      </c>
      <c r="H328" t="s">
        <v>1</v>
      </c>
      <c r="I328" t="s">
        <v>85</v>
      </c>
      <c r="J328" t="s">
        <v>86</v>
      </c>
      <c r="K328">
        <v>2427</v>
      </c>
    </row>
    <row r="329" spans="1:11">
      <c r="A329" t="s">
        <v>20</v>
      </c>
      <c r="B329">
        <v>2231</v>
      </c>
      <c r="C329" t="s">
        <v>40</v>
      </c>
      <c r="D329" t="s">
        <v>41</v>
      </c>
      <c r="E329" t="s">
        <v>23</v>
      </c>
      <c r="F329" t="s">
        <v>12</v>
      </c>
      <c r="G329" t="s">
        <v>13</v>
      </c>
      <c r="H329" t="s">
        <v>1</v>
      </c>
      <c r="I329" t="s">
        <v>83</v>
      </c>
      <c r="J329" t="s">
        <v>84</v>
      </c>
      <c r="K329">
        <v>2230</v>
      </c>
    </row>
    <row r="330" spans="1:11">
      <c r="A330" t="s">
        <v>20</v>
      </c>
      <c r="B330">
        <v>2167</v>
      </c>
      <c r="C330" t="s">
        <v>63</v>
      </c>
      <c r="D330" t="s">
        <v>33</v>
      </c>
      <c r="E330" t="s">
        <v>23</v>
      </c>
      <c r="F330" t="s">
        <v>9</v>
      </c>
      <c r="G330" t="s">
        <v>10</v>
      </c>
      <c r="H330" t="s">
        <v>1</v>
      </c>
      <c r="I330" t="s">
        <v>83</v>
      </c>
      <c r="J330" t="s">
        <v>84</v>
      </c>
      <c r="K330">
        <v>2375</v>
      </c>
    </row>
    <row r="331" spans="1:11">
      <c r="A331" t="s">
        <v>20</v>
      </c>
      <c r="B331">
        <v>2191</v>
      </c>
      <c r="C331" t="s">
        <v>39</v>
      </c>
      <c r="D331" t="s">
        <v>35</v>
      </c>
      <c r="E331" t="s">
        <v>23</v>
      </c>
      <c r="F331" t="s">
        <v>4</v>
      </c>
      <c r="G331" t="s">
        <v>6</v>
      </c>
      <c r="H331" t="s">
        <v>1</v>
      </c>
      <c r="I331" t="s">
        <v>85</v>
      </c>
      <c r="J331" t="s">
        <v>86</v>
      </c>
      <c r="K331">
        <v>2733</v>
      </c>
    </row>
    <row r="332" spans="1:11">
      <c r="A332" t="s">
        <v>20</v>
      </c>
      <c r="B332">
        <v>2177</v>
      </c>
      <c r="C332" t="s">
        <v>52</v>
      </c>
      <c r="D332" t="s">
        <v>53</v>
      </c>
      <c r="E332" t="s">
        <v>23</v>
      </c>
      <c r="F332" t="s">
        <v>12</v>
      </c>
      <c r="G332" t="s">
        <v>13</v>
      </c>
      <c r="H332" t="s">
        <v>5</v>
      </c>
      <c r="I332" t="s">
        <v>85</v>
      </c>
      <c r="J332" t="s">
        <v>86</v>
      </c>
      <c r="K332">
        <v>590</v>
      </c>
    </row>
    <row r="333" spans="1:11">
      <c r="A333" t="s">
        <v>20</v>
      </c>
      <c r="B333">
        <v>2164</v>
      </c>
      <c r="C333" t="s">
        <v>56</v>
      </c>
      <c r="D333" t="s">
        <v>33</v>
      </c>
      <c r="E333" t="s">
        <v>23</v>
      </c>
      <c r="F333" t="s">
        <v>2</v>
      </c>
      <c r="G333" t="s">
        <v>11</v>
      </c>
      <c r="H333" t="s">
        <v>5</v>
      </c>
      <c r="I333" t="s">
        <v>83</v>
      </c>
      <c r="J333" t="s">
        <v>84</v>
      </c>
      <c r="K333">
        <v>479</v>
      </c>
    </row>
    <row r="334" spans="1:11">
      <c r="A334" t="s">
        <v>20</v>
      </c>
      <c r="B334">
        <v>2164</v>
      </c>
      <c r="C334" t="s">
        <v>56</v>
      </c>
      <c r="D334" t="s">
        <v>33</v>
      </c>
      <c r="E334" t="s">
        <v>23</v>
      </c>
      <c r="F334" t="s">
        <v>3</v>
      </c>
      <c r="G334" t="s">
        <v>43</v>
      </c>
      <c r="H334" t="s">
        <v>1</v>
      </c>
      <c r="I334" t="s">
        <v>85</v>
      </c>
      <c r="J334" t="s">
        <v>86</v>
      </c>
      <c r="K334">
        <v>30</v>
      </c>
    </row>
    <row r="335" spans="1:11">
      <c r="A335" t="s">
        <v>20</v>
      </c>
      <c r="B335">
        <v>2231</v>
      </c>
      <c r="C335" t="s">
        <v>40</v>
      </c>
      <c r="D335" t="s">
        <v>41</v>
      </c>
      <c r="E335" t="s">
        <v>23</v>
      </c>
      <c r="F335" t="s">
        <v>3</v>
      </c>
      <c r="G335" t="s">
        <v>43</v>
      </c>
      <c r="H335" t="s">
        <v>1</v>
      </c>
      <c r="I335" t="s">
        <v>87</v>
      </c>
      <c r="J335" s="7" t="s">
        <v>86</v>
      </c>
      <c r="K335">
        <v>4</v>
      </c>
    </row>
    <row r="336" spans="1:11">
      <c r="A336" t="s">
        <v>20</v>
      </c>
      <c r="B336">
        <v>2221</v>
      </c>
      <c r="C336" t="s">
        <v>58</v>
      </c>
      <c r="D336" t="s">
        <v>22</v>
      </c>
      <c r="E336" t="s">
        <v>23</v>
      </c>
      <c r="F336" t="s">
        <v>3</v>
      </c>
      <c r="G336" t="s">
        <v>43</v>
      </c>
      <c r="H336" t="s">
        <v>5</v>
      </c>
      <c r="I336" t="s">
        <v>83</v>
      </c>
      <c r="J336" t="s">
        <v>84</v>
      </c>
      <c r="K336">
        <v>6097</v>
      </c>
    </row>
    <row r="337" spans="1:11">
      <c r="A337" t="s">
        <v>20</v>
      </c>
      <c r="B337">
        <v>2247</v>
      </c>
      <c r="C337" t="s">
        <v>64</v>
      </c>
      <c r="D337" t="s">
        <v>26</v>
      </c>
      <c r="E337" t="s">
        <v>23</v>
      </c>
      <c r="F337" t="s">
        <v>12</v>
      </c>
      <c r="G337" t="s">
        <v>13</v>
      </c>
      <c r="H337" t="s">
        <v>1</v>
      </c>
      <c r="I337" t="s">
        <v>83</v>
      </c>
      <c r="J337" t="s">
        <v>84</v>
      </c>
      <c r="K337">
        <v>2296</v>
      </c>
    </row>
    <row r="338" spans="1:11">
      <c r="A338" t="s">
        <v>20</v>
      </c>
      <c r="B338">
        <v>2207</v>
      </c>
      <c r="C338" t="s">
        <v>57</v>
      </c>
      <c r="D338" t="s">
        <v>49</v>
      </c>
      <c r="E338" t="s">
        <v>23</v>
      </c>
      <c r="F338" t="s">
        <v>2</v>
      </c>
      <c r="G338" t="s">
        <v>11</v>
      </c>
      <c r="H338" t="s">
        <v>1</v>
      </c>
      <c r="I338" t="s">
        <v>83</v>
      </c>
      <c r="J338" t="s">
        <v>84</v>
      </c>
      <c r="K338">
        <v>63438</v>
      </c>
    </row>
    <row r="339" spans="1:11">
      <c r="A339" t="s">
        <v>20</v>
      </c>
      <c r="B339">
        <v>2221</v>
      </c>
      <c r="C339" t="s">
        <v>58</v>
      </c>
      <c r="D339" t="s">
        <v>22</v>
      </c>
      <c r="E339" t="s">
        <v>23</v>
      </c>
      <c r="F339" t="s">
        <v>8</v>
      </c>
      <c r="G339" t="s">
        <v>14</v>
      </c>
      <c r="H339" t="s">
        <v>1</v>
      </c>
      <c r="I339" t="s">
        <v>83</v>
      </c>
      <c r="J339" t="s">
        <v>84</v>
      </c>
      <c r="K339">
        <v>10241</v>
      </c>
    </row>
    <row r="340" spans="1:11">
      <c r="A340" t="s">
        <v>20</v>
      </c>
      <c r="B340">
        <v>2211</v>
      </c>
      <c r="C340" t="s">
        <v>54</v>
      </c>
      <c r="D340" t="s">
        <v>49</v>
      </c>
      <c r="E340" t="s">
        <v>23</v>
      </c>
      <c r="F340" t="s">
        <v>8</v>
      </c>
      <c r="G340" t="s">
        <v>14</v>
      </c>
      <c r="H340" t="s">
        <v>1</v>
      </c>
      <c r="I340" t="s">
        <v>83</v>
      </c>
      <c r="J340" t="s">
        <v>84</v>
      </c>
      <c r="K340">
        <v>10316</v>
      </c>
    </row>
    <row r="341" spans="1:11">
      <c r="A341" t="s">
        <v>20</v>
      </c>
      <c r="B341">
        <v>2234</v>
      </c>
      <c r="C341" t="s">
        <v>61</v>
      </c>
      <c r="D341" t="s">
        <v>38</v>
      </c>
      <c r="E341" t="s">
        <v>23</v>
      </c>
      <c r="F341" t="s">
        <v>2</v>
      </c>
      <c r="G341" t="s">
        <v>11</v>
      </c>
      <c r="H341" t="s">
        <v>1</v>
      </c>
      <c r="I341" t="s">
        <v>85</v>
      </c>
      <c r="J341" t="s">
        <v>86</v>
      </c>
      <c r="K341">
        <v>1823</v>
      </c>
    </row>
    <row r="342" spans="1:11">
      <c r="A342" t="s">
        <v>20</v>
      </c>
      <c r="B342">
        <v>2201</v>
      </c>
      <c r="C342" t="s">
        <v>51</v>
      </c>
      <c r="D342" t="s">
        <v>31</v>
      </c>
      <c r="E342" t="s">
        <v>23</v>
      </c>
      <c r="F342" t="s">
        <v>3</v>
      </c>
      <c r="G342" t="s">
        <v>43</v>
      </c>
      <c r="H342" t="s">
        <v>1</v>
      </c>
      <c r="I342" t="s">
        <v>83</v>
      </c>
      <c r="J342" t="s">
        <v>84</v>
      </c>
      <c r="K342">
        <v>4205</v>
      </c>
    </row>
    <row r="343" spans="1:11">
      <c r="A343" t="s">
        <v>20</v>
      </c>
      <c r="B343">
        <v>2161</v>
      </c>
      <c r="C343" t="s">
        <v>28</v>
      </c>
      <c r="D343" t="s">
        <v>29</v>
      </c>
      <c r="E343" t="s">
        <v>23</v>
      </c>
      <c r="F343" t="s">
        <v>4</v>
      </c>
      <c r="G343" t="s">
        <v>6</v>
      </c>
      <c r="H343" t="s">
        <v>5</v>
      </c>
      <c r="I343" t="s">
        <v>83</v>
      </c>
      <c r="J343" t="s">
        <v>84</v>
      </c>
      <c r="K343">
        <v>126</v>
      </c>
    </row>
    <row r="344" spans="1:11">
      <c r="A344" t="s">
        <v>20</v>
      </c>
      <c r="B344">
        <v>2184</v>
      </c>
      <c r="C344" t="s">
        <v>47</v>
      </c>
      <c r="D344" t="s">
        <v>35</v>
      </c>
      <c r="E344" t="s">
        <v>23</v>
      </c>
      <c r="F344" t="s">
        <v>12</v>
      </c>
      <c r="G344" t="s">
        <v>13</v>
      </c>
      <c r="H344" t="s">
        <v>5</v>
      </c>
      <c r="I344" t="s">
        <v>85</v>
      </c>
      <c r="J344" t="s">
        <v>86</v>
      </c>
      <c r="K344">
        <v>181</v>
      </c>
    </row>
    <row r="345" spans="1:11">
      <c r="A345" t="s">
        <v>20</v>
      </c>
      <c r="B345">
        <v>2181</v>
      </c>
      <c r="C345" t="s">
        <v>55</v>
      </c>
      <c r="D345" t="s">
        <v>53</v>
      </c>
      <c r="E345" t="s">
        <v>23</v>
      </c>
      <c r="F345" t="s">
        <v>0</v>
      </c>
      <c r="G345" t="s">
        <v>24</v>
      </c>
      <c r="H345" t="s">
        <v>1</v>
      </c>
      <c r="I345" t="s">
        <v>83</v>
      </c>
      <c r="J345" t="s">
        <v>84</v>
      </c>
      <c r="K345">
        <v>11821</v>
      </c>
    </row>
    <row r="346" spans="1:11">
      <c r="A346" t="s">
        <v>20</v>
      </c>
      <c r="B346">
        <v>2194</v>
      </c>
      <c r="C346" t="s">
        <v>30</v>
      </c>
      <c r="D346" t="s">
        <v>31</v>
      </c>
      <c r="E346" t="s">
        <v>23</v>
      </c>
      <c r="F346" t="s">
        <v>3</v>
      </c>
      <c r="G346" t="s">
        <v>43</v>
      </c>
      <c r="H346" t="s">
        <v>5</v>
      </c>
      <c r="I346" t="s">
        <v>83</v>
      </c>
      <c r="J346" t="s">
        <v>84</v>
      </c>
      <c r="K346">
        <v>3831</v>
      </c>
    </row>
    <row r="347" spans="1:11">
      <c r="A347" t="s">
        <v>20</v>
      </c>
      <c r="B347">
        <v>2211</v>
      </c>
      <c r="C347" t="s">
        <v>54</v>
      </c>
      <c r="D347" t="s">
        <v>49</v>
      </c>
      <c r="E347" t="s">
        <v>23</v>
      </c>
      <c r="F347" t="s">
        <v>0</v>
      </c>
      <c r="G347" t="s">
        <v>24</v>
      </c>
      <c r="H347" t="s">
        <v>1</v>
      </c>
      <c r="I347" t="s">
        <v>83</v>
      </c>
      <c r="J347" t="s">
        <v>84</v>
      </c>
      <c r="K347">
        <v>12299</v>
      </c>
    </row>
    <row r="348" spans="1:11">
      <c r="A348" t="s">
        <v>20</v>
      </c>
      <c r="B348">
        <v>2221</v>
      </c>
      <c r="C348" t="s">
        <v>58</v>
      </c>
      <c r="D348" t="s">
        <v>22</v>
      </c>
      <c r="E348" t="s">
        <v>23</v>
      </c>
      <c r="F348" t="s">
        <v>12</v>
      </c>
      <c r="G348" t="s">
        <v>13</v>
      </c>
      <c r="H348" t="s">
        <v>1</v>
      </c>
      <c r="I348" t="s">
        <v>85</v>
      </c>
      <c r="J348" t="s">
        <v>86</v>
      </c>
      <c r="K348">
        <v>308</v>
      </c>
    </row>
    <row r="349" spans="1:11">
      <c r="A349" t="s">
        <v>20</v>
      </c>
      <c r="B349">
        <v>2244</v>
      </c>
      <c r="C349" t="s">
        <v>45</v>
      </c>
      <c r="D349" t="s">
        <v>26</v>
      </c>
      <c r="E349" t="s">
        <v>23</v>
      </c>
      <c r="F349" t="s">
        <v>9</v>
      </c>
      <c r="G349" t="s">
        <v>10</v>
      </c>
      <c r="H349" t="s">
        <v>5</v>
      </c>
      <c r="I349" t="s">
        <v>85</v>
      </c>
      <c r="J349" t="s">
        <v>86</v>
      </c>
      <c r="K349">
        <v>22</v>
      </c>
    </row>
    <row r="350" spans="1:11">
      <c r="A350" t="s">
        <v>20</v>
      </c>
      <c r="B350">
        <v>2221</v>
      </c>
      <c r="C350" t="s">
        <v>58</v>
      </c>
      <c r="D350" t="s">
        <v>22</v>
      </c>
      <c r="E350" t="s">
        <v>23</v>
      </c>
      <c r="F350" t="s">
        <v>0</v>
      </c>
      <c r="G350" t="s">
        <v>24</v>
      </c>
      <c r="H350" t="s">
        <v>1</v>
      </c>
      <c r="I350" t="s">
        <v>83</v>
      </c>
      <c r="J350" t="s">
        <v>84</v>
      </c>
      <c r="K350">
        <v>12526</v>
      </c>
    </row>
    <row r="351" spans="1:11">
      <c r="A351" t="s">
        <v>20</v>
      </c>
      <c r="B351">
        <v>2201</v>
      </c>
      <c r="C351" t="s">
        <v>51</v>
      </c>
      <c r="D351" t="s">
        <v>31</v>
      </c>
      <c r="E351" t="s">
        <v>23</v>
      </c>
      <c r="F351" t="s">
        <v>8</v>
      </c>
      <c r="G351" t="s">
        <v>14</v>
      </c>
      <c r="H351" t="s">
        <v>5</v>
      </c>
      <c r="I351" t="s">
        <v>85</v>
      </c>
      <c r="J351" t="s">
        <v>86</v>
      </c>
      <c r="K351">
        <v>1134</v>
      </c>
    </row>
    <row r="352" spans="1:11">
      <c r="A352" t="s">
        <v>20</v>
      </c>
      <c r="B352">
        <v>2157</v>
      </c>
      <c r="C352" t="s">
        <v>46</v>
      </c>
      <c r="D352" t="s">
        <v>29</v>
      </c>
      <c r="E352" t="s">
        <v>23</v>
      </c>
      <c r="F352" t="s">
        <v>2</v>
      </c>
      <c r="G352" t="s">
        <v>11</v>
      </c>
      <c r="H352" t="s">
        <v>5</v>
      </c>
      <c r="I352" t="s">
        <v>85</v>
      </c>
      <c r="J352" t="s">
        <v>86</v>
      </c>
      <c r="K352">
        <v>715</v>
      </c>
    </row>
    <row r="353" spans="1:11">
      <c r="A353" t="s">
        <v>20</v>
      </c>
      <c r="B353">
        <v>2161</v>
      </c>
      <c r="C353" t="s">
        <v>28</v>
      </c>
      <c r="D353" t="s">
        <v>29</v>
      </c>
      <c r="E353" t="s">
        <v>23</v>
      </c>
      <c r="F353" t="s">
        <v>0</v>
      </c>
      <c r="G353" t="s">
        <v>24</v>
      </c>
      <c r="H353" t="s">
        <v>5</v>
      </c>
      <c r="I353" t="s">
        <v>83</v>
      </c>
      <c r="J353" t="s">
        <v>84</v>
      </c>
      <c r="K353">
        <v>5265</v>
      </c>
    </row>
    <row r="354" spans="1:11">
      <c r="A354" t="s">
        <v>20</v>
      </c>
      <c r="B354">
        <v>2227</v>
      </c>
      <c r="C354" t="s">
        <v>44</v>
      </c>
      <c r="D354" t="s">
        <v>41</v>
      </c>
      <c r="E354" t="s">
        <v>23</v>
      </c>
      <c r="F354" t="s">
        <v>0</v>
      </c>
      <c r="G354" t="s">
        <v>24</v>
      </c>
      <c r="H354" t="s">
        <v>5</v>
      </c>
      <c r="I354" t="s">
        <v>85</v>
      </c>
      <c r="J354" t="s">
        <v>86</v>
      </c>
      <c r="K354">
        <v>3092</v>
      </c>
    </row>
    <row r="355" spans="1:11">
      <c r="A355" t="s">
        <v>20</v>
      </c>
      <c r="B355">
        <v>2201</v>
      </c>
      <c r="C355" t="s">
        <v>51</v>
      </c>
      <c r="D355" t="s">
        <v>31</v>
      </c>
      <c r="E355" t="s">
        <v>23</v>
      </c>
      <c r="F355" t="s">
        <v>0</v>
      </c>
      <c r="G355" t="s">
        <v>24</v>
      </c>
      <c r="H355" t="s">
        <v>5</v>
      </c>
      <c r="I355" t="s">
        <v>83</v>
      </c>
      <c r="J355" t="s">
        <v>84</v>
      </c>
      <c r="K355">
        <v>4972</v>
      </c>
    </row>
    <row r="356" spans="1:11">
      <c r="A356" t="s">
        <v>20</v>
      </c>
      <c r="B356">
        <v>2244</v>
      </c>
      <c r="C356" t="s">
        <v>45</v>
      </c>
      <c r="D356" t="s">
        <v>26</v>
      </c>
      <c r="E356" t="s">
        <v>23</v>
      </c>
      <c r="F356" t="s">
        <v>8</v>
      </c>
      <c r="G356" t="s">
        <v>14</v>
      </c>
      <c r="H356" t="s">
        <v>5</v>
      </c>
      <c r="I356" t="s">
        <v>85</v>
      </c>
      <c r="J356" t="s">
        <v>86</v>
      </c>
      <c r="K356">
        <v>70</v>
      </c>
    </row>
    <row r="357" spans="1:11">
      <c r="A357" t="s">
        <v>20</v>
      </c>
      <c r="B357">
        <v>2161</v>
      </c>
      <c r="C357" t="s">
        <v>28</v>
      </c>
      <c r="D357" t="s">
        <v>29</v>
      </c>
      <c r="E357" t="s">
        <v>23</v>
      </c>
      <c r="F357" t="s">
        <v>7</v>
      </c>
      <c r="G357" t="s">
        <v>15</v>
      </c>
      <c r="H357" t="s">
        <v>5</v>
      </c>
      <c r="I357" t="s">
        <v>85</v>
      </c>
      <c r="J357" t="s">
        <v>86</v>
      </c>
      <c r="K357">
        <v>4</v>
      </c>
    </row>
    <row r="358" spans="1:11">
      <c r="A358" t="s">
        <v>20</v>
      </c>
      <c r="B358">
        <v>2204</v>
      </c>
      <c r="C358" t="s">
        <v>48</v>
      </c>
      <c r="D358" t="s">
        <v>49</v>
      </c>
      <c r="E358" t="s">
        <v>23</v>
      </c>
      <c r="F358" t="s">
        <v>7</v>
      </c>
      <c r="G358" t="s">
        <v>15</v>
      </c>
      <c r="H358" t="s">
        <v>1</v>
      </c>
      <c r="I358" t="s">
        <v>85</v>
      </c>
      <c r="J358" t="s">
        <v>86</v>
      </c>
      <c r="K358">
        <v>21</v>
      </c>
    </row>
    <row r="359" spans="1:11">
      <c r="A359" t="s">
        <v>20</v>
      </c>
      <c r="B359">
        <v>2201</v>
      </c>
      <c r="C359" t="s">
        <v>51</v>
      </c>
      <c r="D359" t="s">
        <v>31</v>
      </c>
      <c r="E359" t="s">
        <v>23</v>
      </c>
      <c r="F359" t="s">
        <v>4</v>
      </c>
      <c r="G359" t="s">
        <v>6</v>
      </c>
      <c r="H359" t="s">
        <v>5</v>
      </c>
      <c r="I359" t="s">
        <v>83</v>
      </c>
      <c r="J359" t="s">
        <v>84</v>
      </c>
      <c r="K359">
        <v>76</v>
      </c>
    </row>
    <row r="360" spans="1:11">
      <c r="A360" t="s">
        <v>20</v>
      </c>
      <c r="B360">
        <v>2241</v>
      </c>
      <c r="C360" t="s">
        <v>37</v>
      </c>
      <c r="D360" t="s">
        <v>38</v>
      </c>
      <c r="E360" t="s">
        <v>23</v>
      </c>
      <c r="F360" t="s">
        <v>9</v>
      </c>
      <c r="G360" t="s">
        <v>10</v>
      </c>
      <c r="H360" t="s">
        <v>5</v>
      </c>
      <c r="I360" t="s">
        <v>85</v>
      </c>
      <c r="J360" t="s">
        <v>86</v>
      </c>
      <c r="K360">
        <v>405</v>
      </c>
    </row>
    <row r="361" spans="1:11">
      <c r="A361" t="s">
        <v>20</v>
      </c>
      <c r="B361">
        <v>2221</v>
      </c>
      <c r="C361" t="s">
        <v>58</v>
      </c>
      <c r="D361" t="s">
        <v>22</v>
      </c>
      <c r="E361" t="s">
        <v>23</v>
      </c>
      <c r="F361" t="s">
        <v>2</v>
      </c>
      <c r="G361" t="s">
        <v>11</v>
      </c>
      <c r="H361" t="s">
        <v>5</v>
      </c>
      <c r="I361" t="s">
        <v>85</v>
      </c>
      <c r="J361" t="s">
        <v>86</v>
      </c>
      <c r="K361">
        <v>544</v>
      </c>
    </row>
    <row r="362" spans="1:11">
      <c r="A362" t="s">
        <v>20</v>
      </c>
      <c r="B362">
        <v>2164</v>
      </c>
      <c r="C362" t="s">
        <v>56</v>
      </c>
      <c r="D362" t="s">
        <v>33</v>
      </c>
      <c r="E362" t="s">
        <v>23</v>
      </c>
      <c r="F362" t="s">
        <v>3</v>
      </c>
      <c r="G362" t="s">
        <v>43</v>
      </c>
      <c r="H362" t="s">
        <v>1</v>
      </c>
      <c r="I362" t="s">
        <v>83</v>
      </c>
      <c r="J362" t="s">
        <v>84</v>
      </c>
      <c r="K362">
        <v>351</v>
      </c>
    </row>
    <row r="363" spans="1:11">
      <c r="A363" t="s">
        <v>20</v>
      </c>
      <c r="B363">
        <v>2211</v>
      </c>
      <c r="C363" t="s">
        <v>54</v>
      </c>
      <c r="D363" t="s">
        <v>49</v>
      </c>
      <c r="E363" t="s">
        <v>23</v>
      </c>
      <c r="F363" t="s">
        <v>3</v>
      </c>
      <c r="G363" t="s">
        <v>43</v>
      </c>
      <c r="H363" t="s">
        <v>1</v>
      </c>
      <c r="I363" t="s">
        <v>85</v>
      </c>
      <c r="J363" t="s">
        <v>86</v>
      </c>
      <c r="K363">
        <v>398</v>
      </c>
    </row>
    <row r="364" spans="1:11">
      <c r="A364" t="s">
        <v>20</v>
      </c>
      <c r="B364">
        <v>2171</v>
      </c>
      <c r="C364" t="s">
        <v>32</v>
      </c>
      <c r="D364" t="s">
        <v>33</v>
      </c>
      <c r="E364" t="s">
        <v>23</v>
      </c>
      <c r="F364" t="s">
        <v>2</v>
      </c>
      <c r="G364" t="s">
        <v>11</v>
      </c>
      <c r="H364" t="s">
        <v>5</v>
      </c>
      <c r="I364" t="s">
        <v>83</v>
      </c>
      <c r="J364" t="s">
        <v>84</v>
      </c>
      <c r="K364">
        <v>2782</v>
      </c>
    </row>
    <row r="365" spans="1:11">
      <c r="A365" t="s">
        <v>20</v>
      </c>
      <c r="B365">
        <v>2241</v>
      </c>
      <c r="C365" t="s">
        <v>37</v>
      </c>
      <c r="D365" t="s">
        <v>38</v>
      </c>
      <c r="E365" t="s">
        <v>23</v>
      </c>
      <c r="F365" t="s">
        <v>4</v>
      </c>
      <c r="G365" t="s">
        <v>6</v>
      </c>
      <c r="H365" t="s">
        <v>1</v>
      </c>
      <c r="I365" t="s">
        <v>83</v>
      </c>
      <c r="J365" t="s">
        <v>84</v>
      </c>
      <c r="K365">
        <v>11845</v>
      </c>
    </row>
    <row r="366" spans="1:11">
      <c r="A366" t="s">
        <v>20</v>
      </c>
      <c r="B366">
        <v>2164</v>
      </c>
      <c r="C366" t="s">
        <v>56</v>
      </c>
      <c r="D366" t="s">
        <v>33</v>
      </c>
      <c r="E366" t="s">
        <v>23</v>
      </c>
      <c r="F366" t="s">
        <v>8</v>
      </c>
      <c r="G366" t="s">
        <v>14</v>
      </c>
      <c r="H366" t="s">
        <v>5</v>
      </c>
      <c r="I366" t="s">
        <v>83</v>
      </c>
      <c r="J366" t="s">
        <v>84</v>
      </c>
      <c r="K366">
        <v>133</v>
      </c>
    </row>
    <row r="367" spans="1:11">
      <c r="A367" t="s">
        <v>20</v>
      </c>
      <c r="B367">
        <v>2177</v>
      </c>
      <c r="C367" t="s">
        <v>52</v>
      </c>
      <c r="D367" t="s">
        <v>53</v>
      </c>
      <c r="E367" t="s">
        <v>23</v>
      </c>
      <c r="F367" t="s">
        <v>7</v>
      </c>
      <c r="G367" t="s">
        <v>15</v>
      </c>
      <c r="H367" t="s">
        <v>1</v>
      </c>
      <c r="I367" t="s">
        <v>85</v>
      </c>
      <c r="J367" t="s">
        <v>86</v>
      </c>
      <c r="K367">
        <v>101</v>
      </c>
    </row>
    <row r="368" spans="1:11">
      <c r="A368" t="s">
        <v>20</v>
      </c>
      <c r="B368">
        <v>2161</v>
      </c>
      <c r="C368" t="s">
        <v>28</v>
      </c>
      <c r="D368" t="s">
        <v>29</v>
      </c>
      <c r="E368" t="s">
        <v>23</v>
      </c>
      <c r="F368" t="s">
        <v>3</v>
      </c>
      <c r="G368" t="s">
        <v>43</v>
      </c>
      <c r="H368" t="s">
        <v>5</v>
      </c>
      <c r="I368" t="s">
        <v>85</v>
      </c>
      <c r="J368" t="s">
        <v>86</v>
      </c>
      <c r="K368">
        <v>683</v>
      </c>
    </row>
    <row r="369" spans="1:11">
      <c r="A369" t="s">
        <v>20</v>
      </c>
      <c r="B369">
        <v>2247</v>
      </c>
      <c r="C369" t="s">
        <v>64</v>
      </c>
      <c r="D369" t="s">
        <v>26</v>
      </c>
      <c r="E369" t="s">
        <v>23</v>
      </c>
      <c r="F369" t="s">
        <v>8</v>
      </c>
      <c r="G369" t="s">
        <v>14</v>
      </c>
      <c r="H369" t="s">
        <v>5</v>
      </c>
      <c r="I369" t="s">
        <v>85</v>
      </c>
      <c r="J369" t="s">
        <v>86</v>
      </c>
      <c r="K369">
        <v>1240.5</v>
      </c>
    </row>
    <row r="370" spans="1:11">
      <c r="A370" t="s">
        <v>20</v>
      </c>
      <c r="B370">
        <v>2191</v>
      </c>
      <c r="C370" t="s">
        <v>39</v>
      </c>
      <c r="D370" t="s">
        <v>35</v>
      </c>
      <c r="E370" t="s">
        <v>23</v>
      </c>
      <c r="F370" t="s">
        <v>3</v>
      </c>
      <c r="G370" t="s">
        <v>43</v>
      </c>
      <c r="H370" t="s">
        <v>1</v>
      </c>
      <c r="I370" t="s">
        <v>85</v>
      </c>
      <c r="J370" t="s">
        <v>86</v>
      </c>
      <c r="K370">
        <v>475</v>
      </c>
    </row>
    <row r="371" spans="1:11">
      <c r="A371" t="s">
        <v>20</v>
      </c>
      <c r="B371">
        <v>2231</v>
      </c>
      <c r="C371" t="s">
        <v>40</v>
      </c>
      <c r="D371" t="s">
        <v>41</v>
      </c>
      <c r="E371" t="s">
        <v>23</v>
      </c>
      <c r="F371" t="s">
        <v>8</v>
      </c>
      <c r="G371" t="s">
        <v>14</v>
      </c>
      <c r="H371" t="s">
        <v>1</v>
      </c>
      <c r="I371" t="s">
        <v>85</v>
      </c>
      <c r="J371" t="s">
        <v>86</v>
      </c>
      <c r="K371">
        <v>2310</v>
      </c>
    </row>
    <row r="372" spans="1:11">
      <c r="A372" t="s">
        <v>20</v>
      </c>
      <c r="B372">
        <v>2157</v>
      </c>
      <c r="C372" t="s">
        <v>46</v>
      </c>
      <c r="D372" t="s">
        <v>29</v>
      </c>
      <c r="E372" t="s">
        <v>23</v>
      </c>
      <c r="F372" t="s">
        <v>4</v>
      </c>
      <c r="G372" t="s">
        <v>6</v>
      </c>
      <c r="H372" t="s">
        <v>5</v>
      </c>
      <c r="I372" t="s">
        <v>83</v>
      </c>
      <c r="J372" t="s">
        <v>84</v>
      </c>
      <c r="K372">
        <v>140</v>
      </c>
    </row>
    <row r="373" spans="1:11">
      <c r="A373" t="s">
        <v>20</v>
      </c>
      <c r="B373">
        <v>2201</v>
      </c>
      <c r="C373" t="s">
        <v>51</v>
      </c>
      <c r="D373" t="s">
        <v>31</v>
      </c>
      <c r="E373" t="s">
        <v>23</v>
      </c>
      <c r="F373" t="s">
        <v>4</v>
      </c>
      <c r="G373" t="s">
        <v>6</v>
      </c>
      <c r="H373" t="s">
        <v>1</v>
      </c>
      <c r="I373" t="s">
        <v>83</v>
      </c>
      <c r="J373" t="s">
        <v>84</v>
      </c>
      <c r="K373">
        <v>12462</v>
      </c>
    </row>
    <row r="374" spans="1:11">
      <c r="A374" t="s">
        <v>20</v>
      </c>
      <c r="B374">
        <v>2194</v>
      </c>
      <c r="C374" t="s">
        <v>30</v>
      </c>
      <c r="D374" t="s">
        <v>31</v>
      </c>
      <c r="E374" t="s">
        <v>23</v>
      </c>
      <c r="F374" t="s">
        <v>12</v>
      </c>
      <c r="G374" t="s">
        <v>13</v>
      </c>
      <c r="H374" t="s">
        <v>1</v>
      </c>
      <c r="I374" t="s">
        <v>83</v>
      </c>
      <c r="J374" t="s">
        <v>84</v>
      </c>
      <c r="K374">
        <v>526</v>
      </c>
    </row>
    <row r="375" spans="1:11">
      <c r="A375" t="s">
        <v>20</v>
      </c>
      <c r="B375">
        <v>2171</v>
      </c>
      <c r="C375" t="s">
        <v>32</v>
      </c>
      <c r="D375" t="s">
        <v>33</v>
      </c>
      <c r="E375" t="s">
        <v>23</v>
      </c>
      <c r="F375" t="s">
        <v>8</v>
      </c>
      <c r="G375" t="s">
        <v>14</v>
      </c>
      <c r="H375" t="s">
        <v>5</v>
      </c>
      <c r="I375" t="s">
        <v>85</v>
      </c>
      <c r="J375" t="s">
        <v>86</v>
      </c>
      <c r="K375">
        <v>1120</v>
      </c>
    </row>
    <row r="376" spans="1:11">
      <c r="A376" t="s">
        <v>20</v>
      </c>
      <c r="B376">
        <v>2221</v>
      </c>
      <c r="C376" t="s">
        <v>58</v>
      </c>
      <c r="D376" t="s">
        <v>22</v>
      </c>
      <c r="E376" t="s">
        <v>23</v>
      </c>
      <c r="F376" t="s">
        <v>4</v>
      </c>
      <c r="G376" t="s">
        <v>6</v>
      </c>
      <c r="H376" t="s">
        <v>1</v>
      </c>
      <c r="I376" t="s">
        <v>85</v>
      </c>
      <c r="J376" t="s">
        <v>86</v>
      </c>
      <c r="K376">
        <v>2523</v>
      </c>
    </row>
    <row r="377" spans="1:11">
      <c r="A377" t="s">
        <v>20</v>
      </c>
      <c r="B377">
        <v>2224</v>
      </c>
      <c r="C377" t="s">
        <v>60</v>
      </c>
      <c r="D377" t="s">
        <v>41</v>
      </c>
      <c r="E377" t="s">
        <v>23</v>
      </c>
      <c r="F377" t="s">
        <v>2</v>
      </c>
      <c r="G377" t="s">
        <v>11</v>
      </c>
      <c r="H377" t="s">
        <v>1</v>
      </c>
      <c r="I377" t="s">
        <v>83</v>
      </c>
      <c r="J377" t="s">
        <v>84</v>
      </c>
      <c r="K377">
        <v>11475</v>
      </c>
    </row>
    <row r="378" spans="1:11">
      <c r="A378" t="s">
        <v>20</v>
      </c>
      <c r="B378">
        <v>2247</v>
      </c>
      <c r="C378" t="s">
        <v>64</v>
      </c>
      <c r="D378" t="s">
        <v>26</v>
      </c>
      <c r="E378" t="s">
        <v>23</v>
      </c>
      <c r="F378" t="s">
        <v>4</v>
      </c>
      <c r="G378" t="s">
        <v>6</v>
      </c>
      <c r="H378" t="s">
        <v>1</v>
      </c>
      <c r="I378" t="s">
        <v>85</v>
      </c>
      <c r="J378" t="s">
        <v>86</v>
      </c>
      <c r="K378">
        <v>2753</v>
      </c>
    </row>
    <row r="379" spans="1:11">
      <c r="A379" t="s">
        <v>20</v>
      </c>
      <c r="B379">
        <v>2217</v>
      </c>
      <c r="C379" t="s">
        <v>36</v>
      </c>
      <c r="D379" t="s">
        <v>22</v>
      </c>
      <c r="E379" t="s">
        <v>23</v>
      </c>
      <c r="F379" t="s">
        <v>12</v>
      </c>
      <c r="G379" t="s">
        <v>13</v>
      </c>
      <c r="H379" t="s">
        <v>5</v>
      </c>
      <c r="I379" t="s">
        <v>83</v>
      </c>
      <c r="J379" t="s">
        <v>84</v>
      </c>
      <c r="K379">
        <v>2075</v>
      </c>
    </row>
    <row r="380" spans="1:11">
      <c r="A380" t="s">
        <v>20</v>
      </c>
      <c r="B380">
        <v>2244</v>
      </c>
      <c r="C380" t="s">
        <v>45</v>
      </c>
      <c r="D380" t="s">
        <v>26</v>
      </c>
      <c r="E380" t="s">
        <v>23</v>
      </c>
      <c r="F380" t="s">
        <v>12</v>
      </c>
      <c r="G380" t="s">
        <v>13</v>
      </c>
      <c r="H380" t="s">
        <v>1</v>
      </c>
      <c r="I380" t="s">
        <v>85</v>
      </c>
      <c r="J380" t="s">
        <v>86</v>
      </c>
      <c r="K380">
        <v>33</v>
      </c>
    </row>
    <row r="381" spans="1:11">
      <c r="A381" t="s">
        <v>20</v>
      </c>
      <c r="B381">
        <v>2214</v>
      </c>
      <c r="C381" t="s">
        <v>21</v>
      </c>
      <c r="D381" t="s">
        <v>22</v>
      </c>
      <c r="E381" t="s">
        <v>23</v>
      </c>
      <c r="F381" t="s">
        <v>3</v>
      </c>
      <c r="G381" t="s">
        <v>43</v>
      </c>
      <c r="H381" t="s">
        <v>5</v>
      </c>
      <c r="I381" t="s">
        <v>88</v>
      </c>
      <c r="J381" s="7" t="s">
        <v>86</v>
      </c>
      <c r="K381">
        <v>7</v>
      </c>
    </row>
    <row r="382" spans="1:11">
      <c r="A382" t="s">
        <v>20</v>
      </c>
      <c r="B382">
        <v>2191</v>
      </c>
      <c r="C382" t="s">
        <v>39</v>
      </c>
      <c r="D382" t="s">
        <v>35</v>
      </c>
      <c r="E382" t="s">
        <v>23</v>
      </c>
      <c r="F382" t="s">
        <v>0</v>
      </c>
      <c r="G382" t="s">
        <v>24</v>
      </c>
      <c r="H382" t="s">
        <v>5</v>
      </c>
      <c r="I382" t="s">
        <v>85</v>
      </c>
      <c r="J382" t="s">
        <v>86</v>
      </c>
      <c r="K382">
        <v>1316</v>
      </c>
    </row>
    <row r="383" spans="1:11">
      <c r="A383" t="s">
        <v>20</v>
      </c>
      <c r="B383">
        <v>2187</v>
      </c>
      <c r="C383" t="s">
        <v>34</v>
      </c>
      <c r="D383" t="s">
        <v>35</v>
      </c>
      <c r="E383" t="s">
        <v>23</v>
      </c>
      <c r="F383" t="s">
        <v>2</v>
      </c>
      <c r="G383" t="s">
        <v>11</v>
      </c>
      <c r="H383" t="s">
        <v>1</v>
      </c>
      <c r="I383" t="s">
        <v>83</v>
      </c>
      <c r="J383" t="s">
        <v>84</v>
      </c>
      <c r="K383">
        <v>69745</v>
      </c>
    </row>
    <row r="384" spans="1:11">
      <c r="A384" t="s">
        <v>20</v>
      </c>
      <c r="B384">
        <v>2224</v>
      </c>
      <c r="C384" t="s">
        <v>60</v>
      </c>
      <c r="D384" t="s">
        <v>41</v>
      </c>
      <c r="E384" t="s">
        <v>23</v>
      </c>
      <c r="F384" t="s">
        <v>7</v>
      </c>
      <c r="G384" t="s">
        <v>15</v>
      </c>
      <c r="H384" t="s">
        <v>1</v>
      </c>
      <c r="I384" t="s">
        <v>85</v>
      </c>
      <c r="J384" t="s">
        <v>86</v>
      </c>
      <c r="K384">
        <v>7</v>
      </c>
    </row>
    <row r="385" spans="1:11">
      <c r="A385" t="s">
        <v>20</v>
      </c>
      <c r="B385">
        <v>2214</v>
      </c>
      <c r="C385" t="s">
        <v>21</v>
      </c>
      <c r="D385" t="s">
        <v>22</v>
      </c>
      <c r="E385" t="s">
        <v>23</v>
      </c>
      <c r="F385" t="s">
        <v>8</v>
      </c>
      <c r="G385" t="s">
        <v>14</v>
      </c>
      <c r="H385" t="s">
        <v>1</v>
      </c>
      <c r="I385" t="s">
        <v>85</v>
      </c>
      <c r="J385" t="s">
        <v>86</v>
      </c>
      <c r="K385">
        <v>391</v>
      </c>
    </row>
    <row r="386" spans="1:11">
      <c r="A386" t="s">
        <v>20</v>
      </c>
      <c r="B386">
        <v>2194</v>
      </c>
      <c r="C386" t="s">
        <v>30</v>
      </c>
      <c r="D386" t="s">
        <v>31</v>
      </c>
      <c r="E386" t="s">
        <v>23</v>
      </c>
      <c r="F386" t="s">
        <v>12</v>
      </c>
      <c r="G386" t="s">
        <v>13</v>
      </c>
      <c r="H386" t="s">
        <v>5</v>
      </c>
      <c r="I386" t="s">
        <v>85</v>
      </c>
      <c r="J386" t="s">
        <v>86</v>
      </c>
      <c r="K386">
        <v>137</v>
      </c>
    </row>
    <row r="387" spans="1:11">
      <c r="A387" t="s">
        <v>20</v>
      </c>
      <c r="B387">
        <v>2251</v>
      </c>
      <c r="C387" t="s">
        <v>25</v>
      </c>
      <c r="D387" t="s">
        <v>26</v>
      </c>
      <c r="E387" t="s">
        <v>27</v>
      </c>
      <c r="F387" t="s">
        <v>4</v>
      </c>
      <c r="G387" t="s">
        <v>6</v>
      </c>
      <c r="H387" t="s">
        <v>1</v>
      </c>
      <c r="I387" t="s">
        <v>85</v>
      </c>
      <c r="J387" t="s">
        <v>86</v>
      </c>
      <c r="K387">
        <v>2337</v>
      </c>
    </row>
    <row r="388" spans="1:11">
      <c r="A388" t="s">
        <v>20</v>
      </c>
      <c r="B388">
        <v>2171</v>
      </c>
      <c r="C388" t="s">
        <v>32</v>
      </c>
      <c r="D388" t="s">
        <v>33</v>
      </c>
      <c r="E388" t="s">
        <v>23</v>
      </c>
      <c r="F388" t="s">
        <v>9</v>
      </c>
      <c r="G388" t="s">
        <v>10</v>
      </c>
      <c r="H388" t="s">
        <v>1</v>
      </c>
      <c r="I388" t="s">
        <v>83</v>
      </c>
      <c r="J388" t="s">
        <v>84</v>
      </c>
      <c r="K388">
        <v>2445</v>
      </c>
    </row>
    <row r="389" spans="1:11">
      <c r="A389" t="s">
        <v>20</v>
      </c>
      <c r="B389">
        <v>2224</v>
      </c>
      <c r="C389" t="s">
        <v>60</v>
      </c>
      <c r="D389" t="s">
        <v>41</v>
      </c>
      <c r="E389" t="s">
        <v>23</v>
      </c>
      <c r="F389" t="s">
        <v>8</v>
      </c>
      <c r="G389" t="s">
        <v>14</v>
      </c>
      <c r="H389" t="s">
        <v>1</v>
      </c>
      <c r="I389" t="s">
        <v>83</v>
      </c>
      <c r="J389" t="s">
        <v>84</v>
      </c>
      <c r="K389">
        <v>820</v>
      </c>
    </row>
    <row r="390" spans="1:11">
      <c r="A390" t="s">
        <v>20</v>
      </c>
      <c r="B390">
        <v>2211</v>
      </c>
      <c r="C390" t="s">
        <v>54</v>
      </c>
      <c r="D390" t="s">
        <v>49</v>
      </c>
      <c r="E390" t="s">
        <v>23</v>
      </c>
      <c r="F390" t="s">
        <v>0</v>
      </c>
      <c r="G390" t="s">
        <v>24</v>
      </c>
      <c r="H390" t="s">
        <v>5</v>
      </c>
      <c r="I390" t="s">
        <v>85</v>
      </c>
      <c r="J390" t="s">
        <v>86</v>
      </c>
      <c r="K390">
        <v>1431.5</v>
      </c>
    </row>
    <row r="391" spans="1:11">
      <c r="A391" t="s">
        <v>20</v>
      </c>
      <c r="B391">
        <v>2244</v>
      </c>
      <c r="C391" t="s">
        <v>45</v>
      </c>
      <c r="D391" t="s">
        <v>26</v>
      </c>
      <c r="E391" t="s">
        <v>23</v>
      </c>
      <c r="F391" t="s">
        <v>2</v>
      </c>
      <c r="G391" t="s">
        <v>11</v>
      </c>
      <c r="H391" t="s">
        <v>1</v>
      </c>
      <c r="I391" t="s">
        <v>85</v>
      </c>
      <c r="J391" t="s">
        <v>86</v>
      </c>
      <c r="K391">
        <v>2095</v>
      </c>
    </row>
    <row r="392" spans="1:11">
      <c r="A392" t="s">
        <v>20</v>
      </c>
      <c r="B392">
        <v>2201</v>
      </c>
      <c r="C392" t="s">
        <v>51</v>
      </c>
      <c r="D392" t="s">
        <v>31</v>
      </c>
      <c r="E392" t="s">
        <v>23</v>
      </c>
      <c r="F392" t="s">
        <v>2</v>
      </c>
      <c r="G392" t="s">
        <v>11</v>
      </c>
      <c r="H392" t="s">
        <v>1</v>
      </c>
      <c r="I392" t="s">
        <v>83</v>
      </c>
      <c r="J392" t="s">
        <v>84</v>
      </c>
      <c r="K392">
        <v>60286</v>
      </c>
    </row>
    <row r="393" spans="1:11">
      <c r="A393" t="s">
        <v>20</v>
      </c>
      <c r="B393">
        <v>2171</v>
      </c>
      <c r="C393" t="s">
        <v>32</v>
      </c>
      <c r="D393" t="s">
        <v>33</v>
      </c>
      <c r="E393" t="s">
        <v>23</v>
      </c>
      <c r="F393" t="s">
        <v>4</v>
      </c>
      <c r="G393" t="s">
        <v>6</v>
      </c>
      <c r="H393" t="s">
        <v>5</v>
      </c>
      <c r="I393" t="s">
        <v>83</v>
      </c>
      <c r="J393" t="s">
        <v>84</v>
      </c>
      <c r="K393">
        <v>126</v>
      </c>
    </row>
    <row r="394" spans="1:11">
      <c r="A394" t="s">
        <v>20</v>
      </c>
      <c r="B394">
        <v>2194</v>
      </c>
      <c r="C394" t="s">
        <v>30</v>
      </c>
      <c r="D394" t="s">
        <v>31</v>
      </c>
      <c r="E394" t="s">
        <v>23</v>
      </c>
      <c r="F394" t="s">
        <v>12</v>
      </c>
      <c r="G394" t="s">
        <v>13</v>
      </c>
      <c r="H394" t="s">
        <v>5</v>
      </c>
      <c r="I394" t="s">
        <v>83</v>
      </c>
      <c r="J394" t="s">
        <v>84</v>
      </c>
      <c r="K394">
        <v>696</v>
      </c>
    </row>
    <row r="395" spans="1:11">
      <c r="A395" t="s">
        <v>20</v>
      </c>
      <c r="B395">
        <v>2231</v>
      </c>
      <c r="C395" t="s">
        <v>40</v>
      </c>
      <c r="D395" t="s">
        <v>41</v>
      </c>
      <c r="E395" t="s">
        <v>23</v>
      </c>
      <c r="F395" t="s">
        <v>4</v>
      </c>
      <c r="G395" t="s">
        <v>6</v>
      </c>
      <c r="H395" t="s">
        <v>1</v>
      </c>
      <c r="I395" t="s">
        <v>83</v>
      </c>
      <c r="J395" t="s">
        <v>84</v>
      </c>
      <c r="K395">
        <v>11204</v>
      </c>
    </row>
    <row r="396" spans="1:11">
      <c r="A396" t="s">
        <v>20</v>
      </c>
      <c r="B396">
        <v>2251</v>
      </c>
      <c r="C396" t="s">
        <v>25</v>
      </c>
      <c r="D396" t="s">
        <v>26</v>
      </c>
      <c r="E396" t="s">
        <v>27</v>
      </c>
      <c r="F396" t="s">
        <v>3</v>
      </c>
      <c r="G396" t="s">
        <v>43</v>
      </c>
      <c r="H396" t="s">
        <v>5</v>
      </c>
      <c r="I396" t="s">
        <v>85</v>
      </c>
      <c r="J396" t="s">
        <v>86</v>
      </c>
      <c r="K396">
        <v>863</v>
      </c>
    </row>
    <row r="397" spans="1:11">
      <c r="A397" t="s">
        <v>20</v>
      </c>
      <c r="B397">
        <v>2194</v>
      </c>
      <c r="C397" t="s">
        <v>30</v>
      </c>
      <c r="D397" t="s">
        <v>31</v>
      </c>
      <c r="E397" t="s">
        <v>23</v>
      </c>
      <c r="F397" t="s">
        <v>8</v>
      </c>
      <c r="G397" t="s">
        <v>14</v>
      </c>
      <c r="H397" t="s">
        <v>5</v>
      </c>
      <c r="I397" t="s">
        <v>83</v>
      </c>
      <c r="J397" t="s">
        <v>84</v>
      </c>
      <c r="K397">
        <v>184</v>
      </c>
    </row>
    <row r="398" spans="1:11">
      <c r="A398" t="s">
        <v>20</v>
      </c>
      <c r="B398">
        <v>2181</v>
      </c>
      <c r="C398" t="s">
        <v>55</v>
      </c>
      <c r="D398" t="s">
        <v>53</v>
      </c>
      <c r="E398" t="s">
        <v>23</v>
      </c>
      <c r="F398" t="s">
        <v>3</v>
      </c>
      <c r="G398" t="s">
        <v>43</v>
      </c>
      <c r="H398" t="s">
        <v>1</v>
      </c>
      <c r="I398" t="s">
        <v>83</v>
      </c>
      <c r="J398" t="s">
        <v>84</v>
      </c>
      <c r="K398">
        <v>3670</v>
      </c>
    </row>
    <row r="399" spans="1:11">
      <c r="A399" t="s">
        <v>20</v>
      </c>
      <c r="B399">
        <v>2214</v>
      </c>
      <c r="C399" t="s">
        <v>21</v>
      </c>
      <c r="D399" t="s">
        <v>22</v>
      </c>
      <c r="E399" t="s">
        <v>23</v>
      </c>
      <c r="F399" t="s">
        <v>12</v>
      </c>
      <c r="G399" t="s">
        <v>13</v>
      </c>
      <c r="H399" t="s">
        <v>1</v>
      </c>
      <c r="I399" t="s">
        <v>83</v>
      </c>
      <c r="J399" t="s">
        <v>84</v>
      </c>
      <c r="K399">
        <v>549</v>
      </c>
    </row>
    <row r="400" spans="1:11">
      <c r="A400" t="s">
        <v>20</v>
      </c>
      <c r="B400">
        <v>2184</v>
      </c>
      <c r="C400" t="s">
        <v>47</v>
      </c>
      <c r="D400" t="s">
        <v>35</v>
      </c>
      <c r="E400" t="s">
        <v>23</v>
      </c>
      <c r="F400" t="s">
        <v>2</v>
      </c>
      <c r="G400" t="s">
        <v>11</v>
      </c>
      <c r="H400" t="s">
        <v>1</v>
      </c>
      <c r="I400" t="s">
        <v>83</v>
      </c>
      <c r="J400" t="s">
        <v>84</v>
      </c>
      <c r="K400">
        <v>13401</v>
      </c>
    </row>
    <row r="401" spans="1:11">
      <c r="A401" t="s">
        <v>20</v>
      </c>
      <c r="B401">
        <v>2194</v>
      </c>
      <c r="C401" t="s">
        <v>30</v>
      </c>
      <c r="D401" t="s">
        <v>31</v>
      </c>
      <c r="E401" t="s">
        <v>23</v>
      </c>
      <c r="F401" t="s">
        <v>4</v>
      </c>
      <c r="G401" t="s">
        <v>6</v>
      </c>
      <c r="H401" t="s">
        <v>5</v>
      </c>
      <c r="I401" t="s">
        <v>85</v>
      </c>
      <c r="J401" t="s">
        <v>86</v>
      </c>
      <c r="K401">
        <v>34</v>
      </c>
    </row>
    <row r="402" spans="1:11">
      <c r="A402" t="s">
        <v>20</v>
      </c>
      <c r="B402">
        <v>2251</v>
      </c>
      <c r="C402" t="s">
        <v>25</v>
      </c>
      <c r="D402" t="s">
        <v>26</v>
      </c>
      <c r="E402" t="s">
        <v>27</v>
      </c>
      <c r="F402" t="s">
        <v>0</v>
      </c>
      <c r="G402" t="s">
        <v>24</v>
      </c>
      <c r="H402" t="s">
        <v>5</v>
      </c>
      <c r="I402" t="s">
        <v>83</v>
      </c>
      <c r="J402" t="s">
        <v>84</v>
      </c>
      <c r="K402">
        <v>6698</v>
      </c>
    </row>
    <row r="403" spans="1:11">
      <c r="A403" t="s">
        <v>20</v>
      </c>
      <c r="B403">
        <v>2174</v>
      </c>
      <c r="C403" t="s">
        <v>59</v>
      </c>
      <c r="D403" t="s">
        <v>53</v>
      </c>
      <c r="E403" t="s">
        <v>23</v>
      </c>
      <c r="F403" t="s">
        <v>2</v>
      </c>
      <c r="G403" t="s">
        <v>11</v>
      </c>
      <c r="H403" t="s">
        <v>1</v>
      </c>
      <c r="I403" t="s">
        <v>85</v>
      </c>
      <c r="J403" t="s">
        <v>86</v>
      </c>
      <c r="K403">
        <v>2187</v>
      </c>
    </row>
    <row r="404" spans="1:11">
      <c r="A404" t="s">
        <v>20</v>
      </c>
      <c r="B404">
        <v>2164</v>
      </c>
      <c r="C404" t="s">
        <v>56</v>
      </c>
      <c r="D404" t="s">
        <v>33</v>
      </c>
      <c r="E404" t="s">
        <v>23</v>
      </c>
      <c r="F404" t="s">
        <v>8</v>
      </c>
      <c r="G404" t="s">
        <v>14</v>
      </c>
      <c r="H404" t="s">
        <v>1</v>
      </c>
      <c r="I404" t="s">
        <v>83</v>
      </c>
      <c r="J404" t="s">
        <v>84</v>
      </c>
      <c r="K404">
        <v>808</v>
      </c>
    </row>
    <row r="405" spans="1:11">
      <c r="A405" t="s">
        <v>20</v>
      </c>
      <c r="B405">
        <v>2241</v>
      </c>
      <c r="C405" t="s">
        <v>37</v>
      </c>
      <c r="D405" t="s">
        <v>38</v>
      </c>
      <c r="E405" t="s">
        <v>23</v>
      </c>
      <c r="F405" t="s">
        <v>3</v>
      </c>
      <c r="G405" t="s">
        <v>43</v>
      </c>
      <c r="H405" t="s">
        <v>5</v>
      </c>
      <c r="I405" t="s">
        <v>85</v>
      </c>
      <c r="J405" t="s">
        <v>86</v>
      </c>
      <c r="K405">
        <v>793</v>
      </c>
    </row>
    <row r="406" spans="1:11">
      <c r="A406" t="s">
        <v>20</v>
      </c>
      <c r="B406">
        <v>2154</v>
      </c>
      <c r="C406" t="s">
        <v>50</v>
      </c>
      <c r="D406" t="s">
        <v>29</v>
      </c>
      <c r="E406" t="s">
        <v>23</v>
      </c>
      <c r="F406" t="s">
        <v>0</v>
      </c>
      <c r="G406" t="s">
        <v>24</v>
      </c>
      <c r="H406" t="s">
        <v>1</v>
      </c>
      <c r="I406" t="s">
        <v>83</v>
      </c>
      <c r="J406" t="s">
        <v>84</v>
      </c>
      <c r="K406">
        <v>2432</v>
      </c>
    </row>
    <row r="407" spans="1:11">
      <c r="A407" t="s">
        <v>20</v>
      </c>
      <c r="B407">
        <v>2177</v>
      </c>
      <c r="C407" t="s">
        <v>52</v>
      </c>
      <c r="D407" t="s">
        <v>53</v>
      </c>
      <c r="E407" t="s">
        <v>23</v>
      </c>
      <c r="F407" t="s">
        <v>3</v>
      </c>
      <c r="G407" t="s">
        <v>43</v>
      </c>
      <c r="H407" t="s">
        <v>5</v>
      </c>
      <c r="I407" t="s">
        <v>83</v>
      </c>
      <c r="J407" t="s">
        <v>84</v>
      </c>
      <c r="K407">
        <v>6471</v>
      </c>
    </row>
    <row r="408" spans="1:11">
      <c r="A408" t="s">
        <v>20</v>
      </c>
      <c r="B408">
        <v>2234</v>
      </c>
      <c r="C408" t="s">
        <v>61</v>
      </c>
      <c r="D408" t="s">
        <v>38</v>
      </c>
      <c r="E408" t="s">
        <v>23</v>
      </c>
      <c r="F408" t="s">
        <v>3</v>
      </c>
      <c r="G408" t="s">
        <v>43</v>
      </c>
      <c r="H408" t="s">
        <v>1</v>
      </c>
      <c r="I408" t="s">
        <v>85</v>
      </c>
      <c r="J408" t="s">
        <v>86</v>
      </c>
      <c r="K408">
        <v>117</v>
      </c>
    </row>
    <row r="409" spans="1:11">
      <c r="A409" t="s">
        <v>20</v>
      </c>
      <c r="B409">
        <v>2157</v>
      </c>
      <c r="C409" t="s">
        <v>46</v>
      </c>
      <c r="D409" t="s">
        <v>29</v>
      </c>
      <c r="E409" t="s">
        <v>23</v>
      </c>
      <c r="F409" t="s">
        <v>3</v>
      </c>
      <c r="G409" t="s">
        <v>43</v>
      </c>
      <c r="H409" t="s">
        <v>5</v>
      </c>
      <c r="I409" t="s">
        <v>83</v>
      </c>
      <c r="J409" t="s">
        <v>84</v>
      </c>
      <c r="K409">
        <v>6352</v>
      </c>
    </row>
    <row r="410" spans="1:11">
      <c r="A410" t="s">
        <v>20</v>
      </c>
      <c r="B410">
        <v>2184</v>
      </c>
      <c r="C410" t="s">
        <v>47</v>
      </c>
      <c r="D410" t="s">
        <v>35</v>
      </c>
      <c r="E410" t="s">
        <v>23</v>
      </c>
      <c r="F410" t="s">
        <v>7</v>
      </c>
      <c r="G410" t="s">
        <v>15</v>
      </c>
      <c r="H410" t="s">
        <v>1</v>
      </c>
      <c r="I410" t="s">
        <v>85</v>
      </c>
      <c r="J410" t="s">
        <v>86</v>
      </c>
      <c r="K410">
        <v>6</v>
      </c>
    </row>
    <row r="411" spans="1:11">
      <c r="A411" t="s">
        <v>20</v>
      </c>
      <c r="B411">
        <v>2237</v>
      </c>
      <c r="C411" t="s">
        <v>42</v>
      </c>
      <c r="D411" t="s">
        <v>38</v>
      </c>
      <c r="E411" t="s">
        <v>23</v>
      </c>
      <c r="F411" t="s">
        <v>9</v>
      </c>
      <c r="G411" t="s">
        <v>10</v>
      </c>
      <c r="H411" t="s">
        <v>5</v>
      </c>
      <c r="I411" t="s">
        <v>85</v>
      </c>
      <c r="J411" t="s">
        <v>86</v>
      </c>
      <c r="K411">
        <v>521</v>
      </c>
    </row>
    <row r="412" spans="1:11">
      <c r="A412" t="s">
        <v>20</v>
      </c>
      <c r="B412">
        <v>2161</v>
      </c>
      <c r="C412" t="s">
        <v>28</v>
      </c>
      <c r="D412" t="s">
        <v>29</v>
      </c>
      <c r="E412" t="s">
        <v>23</v>
      </c>
      <c r="F412" t="s">
        <v>0</v>
      </c>
      <c r="G412" t="s">
        <v>24</v>
      </c>
      <c r="H412" t="s">
        <v>1</v>
      </c>
      <c r="I412" t="s">
        <v>83</v>
      </c>
      <c r="J412" t="s">
        <v>84</v>
      </c>
      <c r="K412">
        <v>10628</v>
      </c>
    </row>
    <row r="413" spans="1:11">
      <c r="A413" t="s">
        <v>20</v>
      </c>
      <c r="B413">
        <v>2217</v>
      </c>
      <c r="C413" t="s">
        <v>36</v>
      </c>
      <c r="D413" t="s">
        <v>22</v>
      </c>
      <c r="E413" t="s">
        <v>23</v>
      </c>
      <c r="F413" t="s">
        <v>0</v>
      </c>
      <c r="G413" t="s">
        <v>24</v>
      </c>
      <c r="H413" t="s">
        <v>5</v>
      </c>
      <c r="I413" t="s">
        <v>85</v>
      </c>
      <c r="J413" t="s">
        <v>86</v>
      </c>
      <c r="K413">
        <v>1694</v>
      </c>
    </row>
    <row r="414" spans="1:11">
      <c r="A414" t="s">
        <v>20</v>
      </c>
      <c r="B414">
        <v>2191</v>
      </c>
      <c r="C414" t="s">
        <v>39</v>
      </c>
      <c r="D414" t="s">
        <v>35</v>
      </c>
      <c r="E414" t="s">
        <v>23</v>
      </c>
      <c r="F414" t="s">
        <v>4</v>
      </c>
      <c r="G414" t="s">
        <v>6</v>
      </c>
      <c r="H414" t="s">
        <v>5</v>
      </c>
      <c r="I414" t="s">
        <v>85</v>
      </c>
      <c r="J414" t="s">
        <v>86</v>
      </c>
      <c r="K414">
        <v>62</v>
      </c>
    </row>
    <row r="415" spans="1:11">
      <c r="A415" t="s">
        <v>20</v>
      </c>
      <c r="B415">
        <v>2247</v>
      </c>
      <c r="C415" t="s">
        <v>64</v>
      </c>
      <c r="D415" t="s">
        <v>26</v>
      </c>
      <c r="E415" t="s">
        <v>23</v>
      </c>
      <c r="F415" t="s">
        <v>4</v>
      </c>
      <c r="G415" t="s">
        <v>6</v>
      </c>
      <c r="H415" t="s">
        <v>1</v>
      </c>
      <c r="I415" t="s">
        <v>83</v>
      </c>
      <c r="J415" t="s">
        <v>84</v>
      </c>
      <c r="K415">
        <v>12680</v>
      </c>
    </row>
    <row r="416" spans="1:11">
      <c r="A416" t="s">
        <v>20</v>
      </c>
      <c r="B416">
        <v>2177</v>
      </c>
      <c r="C416" t="s">
        <v>52</v>
      </c>
      <c r="D416" t="s">
        <v>53</v>
      </c>
      <c r="E416" t="s">
        <v>23</v>
      </c>
      <c r="F416" t="s">
        <v>3</v>
      </c>
      <c r="G416" t="s">
        <v>43</v>
      </c>
      <c r="H416" t="s">
        <v>1</v>
      </c>
      <c r="I416" t="s">
        <v>85</v>
      </c>
      <c r="J416" t="s">
        <v>86</v>
      </c>
      <c r="K416">
        <v>351</v>
      </c>
    </row>
    <row r="417" spans="1:11">
      <c r="A417" t="s">
        <v>20</v>
      </c>
      <c r="B417">
        <v>2171</v>
      </c>
      <c r="C417" t="s">
        <v>32</v>
      </c>
      <c r="D417" t="s">
        <v>33</v>
      </c>
      <c r="E417" t="s">
        <v>23</v>
      </c>
      <c r="F417" t="s">
        <v>12</v>
      </c>
      <c r="G417" t="s">
        <v>13</v>
      </c>
      <c r="H417" t="s">
        <v>5</v>
      </c>
      <c r="I417" t="s">
        <v>83</v>
      </c>
      <c r="J417" t="s">
        <v>84</v>
      </c>
      <c r="K417">
        <v>1632</v>
      </c>
    </row>
    <row r="418" spans="1:11">
      <c r="A418" t="s">
        <v>20</v>
      </c>
      <c r="B418">
        <v>2244</v>
      </c>
      <c r="C418" t="s">
        <v>45</v>
      </c>
      <c r="D418" t="s">
        <v>26</v>
      </c>
      <c r="E418" t="s">
        <v>23</v>
      </c>
      <c r="F418" t="s">
        <v>0</v>
      </c>
      <c r="G418" t="s">
        <v>24</v>
      </c>
      <c r="H418" t="s">
        <v>1</v>
      </c>
      <c r="I418" t="s">
        <v>85</v>
      </c>
      <c r="J418" t="s">
        <v>86</v>
      </c>
      <c r="K418">
        <v>369</v>
      </c>
    </row>
    <row r="419" spans="1:11">
      <c r="A419" t="s">
        <v>20</v>
      </c>
      <c r="B419">
        <v>2214</v>
      </c>
      <c r="C419" t="s">
        <v>21</v>
      </c>
      <c r="D419" t="s">
        <v>22</v>
      </c>
      <c r="E419" t="s">
        <v>23</v>
      </c>
      <c r="F419" t="s">
        <v>2</v>
      </c>
      <c r="G419" t="s">
        <v>11</v>
      </c>
      <c r="H419" t="s">
        <v>5</v>
      </c>
      <c r="I419" t="s">
        <v>83</v>
      </c>
      <c r="J419" t="s">
        <v>84</v>
      </c>
      <c r="K419">
        <v>477</v>
      </c>
    </row>
    <row r="420" spans="1:11">
      <c r="A420" t="s">
        <v>20</v>
      </c>
      <c r="B420">
        <v>2154</v>
      </c>
      <c r="C420" t="s">
        <v>50</v>
      </c>
      <c r="D420" t="s">
        <v>29</v>
      </c>
      <c r="E420" t="s">
        <v>23</v>
      </c>
      <c r="F420" t="s">
        <v>12</v>
      </c>
      <c r="G420" t="s">
        <v>13</v>
      </c>
      <c r="H420" t="s">
        <v>5</v>
      </c>
      <c r="I420" t="s">
        <v>83</v>
      </c>
      <c r="J420" t="s">
        <v>84</v>
      </c>
      <c r="K420">
        <v>577</v>
      </c>
    </row>
    <row r="421" spans="1:11">
      <c r="A421" t="s">
        <v>20</v>
      </c>
      <c r="B421">
        <v>2164</v>
      </c>
      <c r="C421" t="s">
        <v>56</v>
      </c>
      <c r="D421" t="s">
        <v>33</v>
      </c>
      <c r="E421" t="s">
        <v>23</v>
      </c>
      <c r="F421" t="s">
        <v>9</v>
      </c>
      <c r="G421" t="s">
        <v>10</v>
      </c>
      <c r="H421" t="s">
        <v>5</v>
      </c>
      <c r="I421" t="s">
        <v>85</v>
      </c>
      <c r="J421" t="s">
        <v>86</v>
      </c>
      <c r="K421">
        <v>46</v>
      </c>
    </row>
    <row r="422" spans="1:11">
      <c r="A422" t="s">
        <v>20</v>
      </c>
      <c r="B422">
        <v>2207</v>
      </c>
      <c r="C422" t="s">
        <v>57</v>
      </c>
      <c r="D422" t="s">
        <v>49</v>
      </c>
      <c r="E422" t="s">
        <v>23</v>
      </c>
      <c r="F422" t="s">
        <v>4</v>
      </c>
      <c r="G422" t="s">
        <v>6</v>
      </c>
      <c r="H422" t="s">
        <v>1</v>
      </c>
      <c r="I422" t="s">
        <v>85</v>
      </c>
      <c r="J422" t="s">
        <v>86</v>
      </c>
      <c r="K422">
        <v>2434</v>
      </c>
    </row>
    <row r="423" spans="1:11">
      <c r="A423" t="s">
        <v>20</v>
      </c>
      <c r="B423">
        <v>2224</v>
      </c>
      <c r="C423" t="s">
        <v>60</v>
      </c>
      <c r="D423" t="s">
        <v>41</v>
      </c>
      <c r="E423" t="s">
        <v>23</v>
      </c>
      <c r="F423" t="s">
        <v>0</v>
      </c>
      <c r="G423" t="s">
        <v>24</v>
      </c>
      <c r="H423" t="s">
        <v>5</v>
      </c>
      <c r="I423" t="s">
        <v>83</v>
      </c>
      <c r="J423" t="s">
        <v>84</v>
      </c>
      <c r="K423">
        <v>2670</v>
      </c>
    </row>
    <row r="424" spans="1:11">
      <c r="A424" t="s">
        <v>20</v>
      </c>
      <c r="B424">
        <v>2177</v>
      </c>
      <c r="C424" t="s">
        <v>52</v>
      </c>
      <c r="D424" t="s">
        <v>53</v>
      </c>
      <c r="E424" t="s">
        <v>23</v>
      </c>
      <c r="F424" t="s">
        <v>7</v>
      </c>
      <c r="G424" t="s">
        <v>15</v>
      </c>
      <c r="H424" t="s">
        <v>5</v>
      </c>
      <c r="I424" t="s">
        <v>83</v>
      </c>
      <c r="J424" t="s">
        <v>84</v>
      </c>
      <c r="K424">
        <v>40</v>
      </c>
    </row>
    <row r="425" spans="1:11">
      <c r="A425" t="s">
        <v>20</v>
      </c>
      <c r="B425">
        <v>2184</v>
      </c>
      <c r="C425" t="s">
        <v>47</v>
      </c>
      <c r="D425" t="s">
        <v>35</v>
      </c>
      <c r="E425" t="s">
        <v>23</v>
      </c>
      <c r="F425" t="s">
        <v>8</v>
      </c>
      <c r="G425" t="s">
        <v>14</v>
      </c>
      <c r="H425" t="s">
        <v>1</v>
      </c>
      <c r="I425" t="s">
        <v>85</v>
      </c>
      <c r="J425" t="s">
        <v>86</v>
      </c>
      <c r="K425">
        <v>227</v>
      </c>
    </row>
    <row r="426" spans="1:11">
      <c r="A426" t="s">
        <v>20</v>
      </c>
      <c r="B426">
        <v>2197</v>
      </c>
      <c r="C426" t="s">
        <v>62</v>
      </c>
      <c r="D426" t="s">
        <v>31</v>
      </c>
      <c r="E426" t="s">
        <v>23</v>
      </c>
      <c r="F426" t="s">
        <v>7</v>
      </c>
      <c r="G426" t="s">
        <v>15</v>
      </c>
      <c r="H426" t="s">
        <v>1</v>
      </c>
      <c r="I426" t="s">
        <v>85</v>
      </c>
      <c r="J426" t="s">
        <v>86</v>
      </c>
      <c r="K426">
        <v>75</v>
      </c>
    </row>
    <row r="427" spans="1:11">
      <c r="A427" t="s">
        <v>20</v>
      </c>
      <c r="B427">
        <v>2191</v>
      </c>
      <c r="C427" t="s">
        <v>39</v>
      </c>
      <c r="D427" t="s">
        <v>35</v>
      </c>
      <c r="E427" t="s">
        <v>23</v>
      </c>
      <c r="F427" t="s">
        <v>12</v>
      </c>
      <c r="G427" t="s">
        <v>13</v>
      </c>
      <c r="H427" t="s">
        <v>5</v>
      </c>
      <c r="I427" t="s">
        <v>85</v>
      </c>
      <c r="J427" t="s">
        <v>86</v>
      </c>
      <c r="K427">
        <v>495</v>
      </c>
    </row>
    <row r="428" spans="1:11">
      <c r="A428" t="s">
        <v>20</v>
      </c>
      <c r="B428">
        <v>2174</v>
      </c>
      <c r="C428" t="s">
        <v>59</v>
      </c>
      <c r="D428" t="s">
        <v>53</v>
      </c>
      <c r="E428" t="s">
        <v>23</v>
      </c>
      <c r="F428" t="s">
        <v>0</v>
      </c>
      <c r="G428" t="s">
        <v>24</v>
      </c>
      <c r="H428" t="s">
        <v>1</v>
      </c>
      <c r="I428" t="s">
        <v>83</v>
      </c>
      <c r="J428" t="s">
        <v>84</v>
      </c>
      <c r="K428">
        <v>2835</v>
      </c>
    </row>
    <row r="429" spans="1:11">
      <c r="A429" t="s">
        <v>20</v>
      </c>
      <c r="B429">
        <v>2197</v>
      </c>
      <c r="C429" t="s">
        <v>62</v>
      </c>
      <c r="D429" t="s">
        <v>31</v>
      </c>
      <c r="E429" t="s">
        <v>23</v>
      </c>
      <c r="F429" t="s">
        <v>9</v>
      </c>
      <c r="G429" t="s">
        <v>10</v>
      </c>
      <c r="H429" t="s">
        <v>1</v>
      </c>
      <c r="I429" t="s">
        <v>83</v>
      </c>
      <c r="J429" t="s">
        <v>84</v>
      </c>
      <c r="K429">
        <v>3241</v>
      </c>
    </row>
    <row r="430" spans="1:11">
      <c r="A430" t="s">
        <v>20</v>
      </c>
      <c r="B430">
        <v>2244</v>
      </c>
      <c r="C430" t="s">
        <v>45</v>
      </c>
      <c r="D430" t="s">
        <v>26</v>
      </c>
      <c r="E430" t="s">
        <v>23</v>
      </c>
      <c r="F430" t="s">
        <v>0</v>
      </c>
      <c r="G430" t="s">
        <v>24</v>
      </c>
      <c r="H430" t="s">
        <v>1</v>
      </c>
      <c r="I430" t="s">
        <v>83</v>
      </c>
      <c r="J430" t="s">
        <v>84</v>
      </c>
      <c r="K430">
        <v>2969</v>
      </c>
    </row>
    <row r="431" spans="1:11">
      <c r="A431" t="s">
        <v>20</v>
      </c>
      <c r="B431">
        <v>2157</v>
      </c>
      <c r="C431" t="s">
        <v>46</v>
      </c>
      <c r="D431" t="s">
        <v>29</v>
      </c>
      <c r="E431" t="s">
        <v>23</v>
      </c>
      <c r="F431" t="s">
        <v>2</v>
      </c>
      <c r="G431" t="s">
        <v>11</v>
      </c>
      <c r="H431" t="s">
        <v>1</v>
      </c>
      <c r="I431" t="s">
        <v>83</v>
      </c>
      <c r="J431" t="s">
        <v>84</v>
      </c>
      <c r="K431">
        <v>68532</v>
      </c>
    </row>
    <row r="432" spans="1:11">
      <c r="A432" t="s">
        <v>20</v>
      </c>
      <c r="B432">
        <v>2174</v>
      </c>
      <c r="C432" t="s">
        <v>59</v>
      </c>
      <c r="D432" t="s">
        <v>53</v>
      </c>
      <c r="E432" t="s">
        <v>23</v>
      </c>
      <c r="F432" t="s">
        <v>12</v>
      </c>
      <c r="G432" t="s">
        <v>13</v>
      </c>
      <c r="H432" t="s">
        <v>1</v>
      </c>
      <c r="I432" t="s">
        <v>83</v>
      </c>
      <c r="J432" t="s">
        <v>84</v>
      </c>
      <c r="K432">
        <v>423</v>
      </c>
    </row>
    <row r="433" spans="1:11">
      <c r="A433" t="s">
        <v>20</v>
      </c>
      <c r="B433">
        <v>2214</v>
      </c>
      <c r="C433" t="s">
        <v>21</v>
      </c>
      <c r="D433" t="s">
        <v>22</v>
      </c>
      <c r="E433" t="s">
        <v>23</v>
      </c>
      <c r="F433" t="s">
        <v>12</v>
      </c>
      <c r="G433" t="s">
        <v>13</v>
      </c>
      <c r="H433" t="s">
        <v>5</v>
      </c>
      <c r="I433" t="s">
        <v>83</v>
      </c>
      <c r="J433" t="s">
        <v>84</v>
      </c>
      <c r="K433">
        <v>839</v>
      </c>
    </row>
    <row r="434" spans="1:11">
      <c r="A434" t="s">
        <v>20</v>
      </c>
      <c r="B434">
        <v>2161</v>
      </c>
      <c r="C434" t="s">
        <v>28</v>
      </c>
      <c r="D434" t="s">
        <v>29</v>
      </c>
      <c r="E434" t="s">
        <v>23</v>
      </c>
      <c r="F434" t="s">
        <v>7</v>
      </c>
      <c r="G434" t="s">
        <v>15</v>
      </c>
      <c r="H434" t="s">
        <v>5</v>
      </c>
      <c r="I434" t="s">
        <v>83</v>
      </c>
      <c r="J434" t="s">
        <v>84</v>
      </c>
      <c r="K434">
        <v>12</v>
      </c>
    </row>
    <row r="435" spans="1:11">
      <c r="A435" t="s">
        <v>20</v>
      </c>
      <c r="B435">
        <v>2194</v>
      </c>
      <c r="C435" t="s">
        <v>30</v>
      </c>
      <c r="D435" t="s">
        <v>31</v>
      </c>
      <c r="E435" t="s">
        <v>23</v>
      </c>
      <c r="F435" t="s">
        <v>8</v>
      </c>
      <c r="G435" t="s">
        <v>14</v>
      </c>
      <c r="H435" t="s">
        <v>1</v>
      </c>
      <c r="I435" t="s">
        <v>83</v>
      </c>
      <c r="J435" t="s">
        <v>84</v>
      </c>
      <c r="K435">
        <v>931</v>
      </c>
    </row>
    <row r="436" spans="1:11">
      <c r="A436" t="s">
        <v>20</v>
      </c>
      <c r="B436">
        <v>2234</v>
      </c>
      <c r="C436" t="s">
        <v>61</v>
      </c>
      <c r="D436" t="s">
        <v>38</v>
      </c>
      <c r="E436" t="s">
        <v>23</v>
      </c>
      <c r="F436" t="s">
        <v>7</v>
      </c>
      <c r="G436" t="s">
        <v>15</v>
      </c>
      <c r="H436" t="s">
        <v>1</v>
      </c>
      <c r="I436" t="s">
        <v>85</v>
      </c>
      <c r="J436" t="s">
        <v>86</v>
      </c>
      <c r="K436">
        <v>11</v>
      </c>
    </row>
    <row r="437" spans="1:11">
      <c r="A437" t="s">
        <v>20</v>
      </c>
      <c r="B437">
        <v>2191</v>
      </c>
      <c r="C437" t="s">
        <v>39</v>
      </c>
      <c r="D437" t="s">
        <v>35</v>
      </c>
      <c r="E437" t="s">
        <v>23</v>
      </c>
      <c r="F437" t="s">
        <v>9</v>
      </c>
      <c r="G437" t="s">
        <v>10</v>
      </c>
      <c r="H437" t="s">
        <v>1</v>
      </c>
      <c r="I437" t="s">
        <v>85</v>
      </c>
      <c r="J437" t="s">
        <v>86</v>
      </c>
      <c r="K437">
        <v>777</v>
      </c>
    </row>
    <row r="438" spans="1:11">
      <c r="A438" t="s">
        <v>20</v>
      </c>
      <c r="B438">
        <v>2221</v>
      </c>
      <c r="C438" t="s">
        <v>58</v>
      </c>
      <c r="D438" t="s">
        <v>22</v>
      </c>
      <c r="E438" t="s">
        <v>23</v>
      </c>
      <c r="F438" t="s">
        <v>4</v>
      </c>
      <c r="G438" t="s">
        <v>6</v>
      </c>
      <c r="H438" t="s">
        <v>1</v>
      </c>
      <c r="I438" t="s">
        <v>83</v>
      </c>
      <c r="J438" t="s">
        <v>84</v>
      </c>
      <c r="K438">
        <v>11562</v>
      </c>
    </row>
    <row r="439" spans="1:11">
      <c r="A439" t="s">
        <v>20</v>
      </c>
      <c r="B439">
        <v>2167</v>
      </c>
      <c r="C439" t="s">
        <v>63</v>
      </c>
      <c r="D439" t="s">
        <v>33</v>
      </c>
      <c r="E439" t="s">
        <v>23</v>
      </c>
      <c r="F439" t="s">
        <v>7</v>
      </c>
      <c r="G439" t="s">
        <v>15</v>
      </c>
      <c r="H439" t="s">
        <v>1</v>
      </c>
      <c r="I439" t="s">
        <v>85</v>
      </c>
      <c r="J439" t="s">
        <v>86</v>
      </c>
      <c r="K439">
        <v>81</v>
      </c>
    </row>
    <row r="440" spans="1:11">
      <c r="A440" t="s">
        <v>20</v>
      </c>
      <c r="B440">
        <v>2231</v>
      </c>
      <c r="C440" t="s">
        <v>40</v>
      </c>
      <c r="D440" t="s">
        <v>41</v>
      </c>
      <c r="E440" t="s">
        <v>23</v>
      </c>
      <c r="F440" t="s">
        <v>8</v>
      </c>
      <c r="G440" t="s">
        <v>14</v>
      </c>
      <c r="H440" t="s">
        <v>5</v>
      </c>
      <c r="I440" t="s">
        <v>85</v>
      </c>
      <c r="J440" t="s">
        <v>86</v>
      </c>
      <c r="K440">
        <v>1580.5</v>
      </c>
    </row>
    <row r="441" spans="1:11">
      <c r="A441" t="s">
        <v>20</v>
      </c>
      <c r="B441">
        <v>2167</v>
      </c>
      <c r="C441" t="s">
        <v>63</v>
      </c>
      <c r="D441" t="s">
        <v>33</v>
      </c>
      <c r="E441" t="s">
        <v>23</v>
      </c>
      <c r="F441" t="s">
        <v>2</v>
      </c>
      <c r="G441" t="s">
        <v>11</v>
      </c>
      <c r="H441" t="s">
        <v>1</v>
      </c>
      <c r="I441" t="s">
        <v>83</v>
      </c>
      <c r="J441" t="s">
        <v>84</v>
      </c>
      <c r="K441">
        <v>69162</v>
      </c>
    </row>
    <row r="442" spans="1:11">
      <c r="A442" t="s">
        <v>20</v>
      </c>
      <c r="B442">
        <v>2244</v>
      </c>
      <c r="C442" t="s">
        <v>45</v>
      </c>
      <c r="D442" t="s">
        <v>26</v>
      </c>
      <c r="E442" t="s">
        <v>23</v>
      </c>
      <c r="F442" t="s">
        <v>7</v>
      </c>
      <c r="G442" t="s">
        <v>15</v>
      </c>
      <c r="H442" t="s">
        <v>1</v>
      </c>
      <c r="I442" t="s">
        <v>83</v>
      </c>
      <c r="J442" t="s">
        <v>84</v>
      </c>
      <c r="K442">
        <v>87</v>
      </c>
    </row>
    <row r="443" spans="1:11">
      <c r="A443" t="s">
        <v>20</v>
      </c>
      <c r="B443">
        <v>2154</v>
      </c>
      <c r="C443" t="s">
        <v>50</v>
      </c>
      <c r="D443" t="s">
        <v>29</v>
      </c>
      <c r="E443" t="s">
        <v>23</v>
      </c>
      <c r="F443" t="s">
        <v>3</v>
      </c>
      <c r="G443" t="s">
        <v>43</v>
      </c>
      <c r="H443" t="s">
        <v>1</v>
      </c>
      <c r="I443" t="s">
        <v>85</v>
      </c>
      <c r="J443" t="s">
        <v>86</v>
      </c>
      <c r="K443">
        <v>34</v>
      </c>
    </row>
    <row r="444" spans="1:11">
      <c r="A444" t="s">
        <v>20</v>
      </c>
      <c r="B444">
        <v>2174</v>
      </c>
      <c r="C444" t="s">
        <v>59</v>
      </c>
      <c r="D444" t="s">
        <v>53</v>
      </c>
      <c r="E444" t="s">
        <v>23</v>
      </c>
      <c r="F444" t="s">
        <v>9</v>
      </c>
      <c r="G444" t="s">
        <v>10</v>
      </c>
      <c r="H444" t="s">
        <v>5</v>
      </c>
      <c r="I444" t="s">
        <v>85</v>
      </c>
      <c r="J444" t="s">
        <v>86</v>
      </c>
      <c r="K444">
        <v>49</v>
      </c>
    </row>
    <row r="445" spans="1:11">
      <c r="A445" t="s">
        <v>20</v>
      </c>
      <c r="B445">
        <v>2201</v>
      </c>
      <c r="C445" t="s">
        <v>51</v>
      </c>
      <c r="D445" t="s">
        <v>31</v>
      </c>
      <c r="E445" t="s">
        <v>23</v>
      </c>
      <c r="F445" t="s">
        <v>7</v>
      </c>
      <c r="G445" t="s">
        <v>15</v>
      </c>
      <c r="H445" t="s">
        <v>1</v>
      </c>
      <c r="I445" t="s">
        <v>85</v>
      </c>
      <c r="J445" t="s">
        <v>86</v>
      </c>
      <c r="K445">
        <v>66</v>
      </c>
    </row>
    <row r="446" spans="1:11">
      <c r="A446" t="s">
        <v>20</v>
      </c>
      <c r="B446">
        <v>2221</v>
      </c>
      <c r="C446" t="s">
        <v>58</v>
      </c>
      <c r="D446" t="s">
        <v>22</v>
      </c>
      <c r="E446" t="s">
        <v>23</v>
      </c>
      <c r="F446" t="s">
        <v>9</v>
      </c>
      <c r="G446" t="s">
        <v>10</v>
      </c>
      <c r="H446" t="s">
        <v>5</v>
      </c>
      <c r="I446" t="s">
        <v>85</v>
      </c>
      <c r="J446" t="s">
        <v>86</v>
      </c>
      <c r="K446">
        <v>475</v>
      </c>
    </row>
    <row r="447" spans="1:11">
      <c r="A447" t="s">
        <v>20</v>
      </c>
      <c r="B447">
        <v>2164</v>
      </c>
      <c r="C447" t="s">
        <v>56</v>
      </c>
      <c r="D447" t="s">
        <v>33</v>
      </c>
      <c r="E447" t="s">
        <v>23</v>
      </c>
      <c r="F447" t="s">
        <v>12</v>
      </c>
      <c r="G447" t="s">
        <v>13</v>
      </c>
      <c r="H447" t="s">
        <v>1</v>
      </c>
      <c r="I447" t="s">
        <v>83</v>
      </c>
      <c r="J447" t="s">
        <v>84</v>
      </c>
      <c r="K447">
        <v>363</v>
      </c>
    </row>
    <row r="448" spans="1:11">
      <c r="A448" t="s">
        <v>20</v>
      </c>
      <c r="B448">
        <v>2197</v>
      </c>
      <c r="C448" t="s">
        <v>62</v>
      </c>
      <c r="D448" t="s">
        <v>31</v>
      </c>
      <c r="E448" t="s">
        <v>23</v>
      </c>
      <c r="F448" t="s">
        <v>8</v>
      </c>
      <c r="G448" t="s">
        <v>14</v>
      </c>
      <c r="H448" t="s">
        <v>5</v>
      </c>
      <c r="I448" t="s">
        <v>85</v>
      </c>
      <c r="J448" t="s">
        <v>86</v>
      </c>
      <c r="K448">
        <v>1022.5</v>
      </c>
    </row>
    <row r="449" spans="1:11">
      <c r="A449" t="s">
        <v>20</v>
      </c>
      <c r="B449">
        <v>2191</v>
      </c>
      <c r="C449" t="s">
        <v>39</v>
      </c>
      <c r="D449" t="s">
        <v>35</v>
      </c>
      <c r="E449" t="s">
        <v>23</v>
      </c>
      <c r="F449" t="s">
        <v>8</v>
      </c>
      <c r="G449" t="s">
        <v>14</v>
      </c>
      <c r="H449" t="s">
        <v>1</v>
      </c>
      <c r="I449" t="s">
        <v>83</v>
      </c>
      <c r="J449" t="s">
        <v>84</v>
      </c>
      <c r="K449">
        <v>9596</v>
      </c>
    </row>
    <row r="450" spans="1:11">
      <c r="A450" t="s">
        <v>20</v>
      </c>
      <c r="B450">
        <v>2167</v>
      </c>
      <c r="C450" t="s">
        <v>63</v>
      </c>
      <c r="D450" t="s">
        <v>33</v>
      </c>
      <c r="E450" t="s">
        <v>23</v>
      </c>
      <c r="F450" t="s">
        <v>4</v>
      </c>
      <c r="G450" t="s">
        <v>6</v>
      </c>
      <c r="H450" t="s">
        <v>1</v>
      </c>
      <c r="I450" t="s">
        <v>85</v>
      </c>
      <c r="J450" t="s">
        <v>86</v>
      </c>
      <c r="K450">
        <v>2517</v>
      </c>
    </row>
    <row r="451" spans="1:11">
      <c r="A451" t="s">
        <v>20</v>
      </c>
      <c r="B451">
        <v>2194</v>
      </c>
      <c r="C451" t="s">
        <v>30</v>
      </c>
      <c r="D451" t="s">
        <v>31</v>
      </c>
      <c r="E451" t="s">
        <v>23</v>
      </c>
      <c r="F451" t="s">
        <v>8</v>
      </c>
      <c r="G451" t="s">
        <v>14</v>
      </c>
      <c r="H451" t="s">
        <v>5</v>
      </c>
      <c r="I451" t="s">
        <v>85</v>
      </c>
      <c r="J451" t="s">
        <v>86</v>
      </c>
      <c r="K451">
        <v>90</v>
      </c>
    </row>
    <row r="452" spans="1:11">
      <c r="A452" t="s">
        <v>20</v>
      </c>
      <c r="B452">
        <v>2224</v>
      </c>
      <c r="C452" t="s">
        <v>60</v>
      </c>
      <c r="D452" t="s">
        <v>41</v>
      </c>
      <c r="E452" t="s">
        <v>23</v>
      </c>
      <c r="F452" t="s">
        <v>3</v>
      </c>
      <c r="G452" t="s">
        <v>43</v>
      </c>
      <c r="H452" t="s">
        <v>1</v>
      </c>
      <c r="I452" t="s">
        <v>85</v>
      </c>
      <c r="J452" t="s">
        <v>86</v>
      </c>
      <c r="K452">
        <v>119</v>
      </c>
    </row>
    <row r="453" spans="1:11">
      <c r="A453" t="s">
        <v>20</v>
      </c>
      <c r="B453">
        <v>2231</v>
      </c>
      <c r="C453" t="s">
        <v>40</v>
      </c>
      <c r="D453" t="s">
        <v>41</v>
      </c>
      <c r="E453" t="s">
        <v>23</v>
      </c>
      <c r="F453" t="s">
        <v>9</v>
      </c>
      <c r="G453" t="s">
        <v>10</v>
      </c>
      <c r="H453" t="s">
        <v>5</v>
      </c>
      <c r="I453" t="s">
        <v>85</v>
      </c>
      <c r="J453" t="s">
        <v>86</v>
      </c>
      <c r="K453">
        <v>510</v>
      </c>
    </row>
    <row r="454" spans="1:11">
      <c r="A454" t="s">
        <v>20</v>
      </c>
      <c r="B454">
        <v>2154</v>
      </c>
      <c r="C454" t="s">
        <v>50</v>
      </c>
      <c r="D454" t="s">
        <v>29</v>
      </c>
      <c r="E454" t="s">
        <v>23</v>
      </c>
      <c r="F454" t="s">
        <v>0</v>
      </c>
      <c r="G454" t="s">
        <v>24</v>
      </c>
      <c r="H454" t="s">
        <v>5</v>
      </c>
      <c r="I454" t="s">
        <v>85</v>
      </c>
      <c r="J454" t="s">
        <v>86</v>
      </c>
      <c r="K454">
        <v>257</v>
      </c>
    </row>
    <row r="455" spans="1:11">
      <c r="A455" t="s">
        <v>20</v>
      </c>
      <c r="B455">
        <v>2194</v>
      </c>
      <c r="C455" t="s">
        <v>30</v>
      </c>
      <c r="D455" t="s">
        <v>31</v>
      </c>
      <c r="E455" t="s">
        <v>23</v>
      </c>
      <c r="F455" t="s">
        <v>4</v>
      </c>
      <c r="G455" t="s">
        <v>6</v>
      </c>
      <c r="H455" t="s">
        <v>1</v>
      </c>
      <c r="I455" t="s">
        <v>83</v>
      </c>
      <c r="J455" t="s">
        <v>84</v>
      </c>
      <c r="K455">
        <v>1200</v>
      </c>
    </row>
    <row r="456" spans="1:11">
      <c r="A456" t="s">
        <v>20</v>
      </c>
      <c r="B456">
        <v>2247</v>
      </c>
      <c r="C456" t="s">
        <v>64</v>
      </c>
      <c r="D456" t="s">
        <v>26</v>
      </c>
      <c r="E456" t="s">
        <v>23</v>
      </c>
      <c r="F456" t="s">
        <v>8</v>
      </c>
      <c r="G456" t="s">
        <v>14</v>
      </c>
      <c r="H456" t="s">
        <v>1</v>
      </c>
      <c r="I456" t="s">
        <v>83</v>
      </c>
      <c r="J456" t="s">
        <v>84</v>
      </c>
      <c r="K456">
        <v>10013</v>
      </c>
    </row>
    <row r="457" spans="1:11">
      <c r="A457" t="s">
        <v>20</v>
      </c>
      <c r="B457">
        <v>2171</v>
      </c>
      <c r="C457" t="s">
        <v>32</v>
      </c>
      <c r="D457" t="s">
        <v>33</v>
      </c>
      <c r="E457" t="s">
        <v>23</v>
      </c>
      <c r="F457" t="s">
        <v>2</v>
      </c>
      <c r="G457" t="s">
        <v>11</v>
      </c>
      <c r="H457" t="s">
        <v>1</v>
      </c>
      <c r="I457" t="s">
        <v>83</v>
      </c>
      <c r="J457" t="s">
        <v>84</v>
      </c>
      <c r="K457">
        <v>62772</v>
      </c>
    </row>
    <row r="458" spans="1:11">
      <c r="A458" t="s">
        <v>20</v>
      </c>
      <c r="B458">
        <v>2221</v>
      </c>
      <c r="C458" t="s">
        <v>58</v>
      </c>
      <c r="D458" t="s">
        <v>22</v>
      </c>
      <c r="E458" t="s">
        <v>23</v>
      </c>
      <c r="F458" t="s">
        <v>12</v>
      </c>
      <c r="G458" t="s">
        <v>13</v>
      </c>
      <c r="H458" t="s">
        <v>5</v>
      </c>
      <c r="I458" t="s">
        <v>83</v>
      </c>
      <c r="J458" t="s">
        <v>84</v>
      </c>
      <c r="K458">
        <v>1956</v>
      </c>
    </row>
    <row r="459" spans="1:11">
      <c r="A459" t="s">
        <v>20</v>
      </c>
      <c r="B459">
        <v>2237</v>
      </c>
      <c r="C459" t="s">
        <v>42</v>
      </c>
      <c r="D459" t="s">
        <v>38</v>
      </c>
      <c r="E459" t="s">
        <v>23</v>
      </c>
      <c r="F459" t="s">
        <v>3</v>
      </c>
      <c r="G459" t="s">
        <v>43</v>
      </c>
      <c r="H459" t="s">
        <v>1</v>
      </c>
      <c r="I459" t="s">
        <v>85</v>
      </c>
      <c r="J459" t="s">
        <v>86</v>
      </c>
      <c r="K459">
        <v>597</v>
      </c>
    </row>
    <row r="460" spans="1:11">
      <c r="A460" t="s">
        <v>20</v>
      </c>
      <c r="B460">
        <v>2247</v>
      </c>
      <c r="C460" t="s">
        <v>64</v>
      </c>
      <c r="D460" t="s">
        <v>26</v>
      </c>
      <c r="E460" t="s">
        <v>23</v>
      </c>
      <c r="F460" t="s">
        <v>3</v>
      </c>
      <c r="G460" t="s">
        <v>43</v>
      </c>
      <c r="H460" t="s">
        <v>1</v>
      </c>
      <c r="I460" t="s">
        <v>85</v>
      </c>
      <c r="J460" t="s">
        <v>86</v>
      </c>
      <c r="K460">
        <v>541</v>
      </c>
    </row>
    <row r="461" spans="1:11">
      <c r="A461" t="s">
        <v>20</v>
      </c>
      <c r="B461">
        <v>2164</v>
      </c>
      <c r="C461" t="s">
        <v>56</v>
      </c>
      <c r="D461" t="s">
        <v>33</v>
      </c>
      <c r="E461" t="s">
        <v>23</v>
      </c>
      <c r="F461" t="s">
        <v>0</v>
      </c>
      <c r="G461" t="s">
        <v>24</v>
      </c>
      <c r="H461" t="s">
        <v>1</v>
      </c>
      <c r="I461" t="s">
        <v>83</v>
      </c>
      <c r="J461" t="s">
        <v>84</v>
      </c>
      <c r="K461">
        <v>2758</v>
      </c>
    </row>
    <row r="462" spans="1:11">
      <c r="A462" t="s">
        <v>20</v>
      </c>
      <c r="B462">
        <v>2184</v>
      </c>
      <c r="C462" t="s">
        <v>47</v>
      </c>
      <c r="D462" t="s">
        <v>35</v>
      </c>
      <c r="E462" t="s">
        <v>23</v>
      </c>
      <c r="F462" t="s">
        <v>4</v>
      </c>
      <c r="G462" t="s">
        <v>6</v>
      </c>
      <c r="H462" t="s">
        <v>1</v>
      </c>
      <c r="I462" t="s">
        <v>85</v>
      </c>
      <c r="J462" t="s">
        <v>86</v>
      </c>
      <c r="K462">
        <v>116</v>
      </c>
    </row>
    <row r="463" spans="1:11">
      <c r="A463" t="s">
        <v>20</v>
      </c>
      <c r="B463">
        <v>2191</v>
      </c>
      <c r="C463" t="s">
        <v>39</v>
      </c>
      <c r="D463" t="s">
        <v>35</v>
      </c>
      <c r="E463" t="s">
        <v>23</v>
      </c>
      <c r="F463" t="s">
        <v>7</v>
      </c>
      <c r="G463" t="s">
        <v>15</v>
      </c>
      <c r="H463" t="s">
        <v>5</v>
      </c>
      <c r="I463" t="s">
        <v>85</v>
      </c>
      <c r="J463" t="s">
        <v>86</v>
      </c>
      <c r="K463">
        <v>3</v>
      </c>
    </row>
    <row r="464" spans="1:11">
      <c r="A464" t="s">
        <v>20</v>
      </c>
      <c r="B464">
        <v>2184</v>
      </c>
      <c r="C464" t="s">
        <v>47</v>
      </c>
      <c r="D464" t="s">
        <v>35</v>
      </c>
      <c r="E464" t="s">
        <v>23</v>
      </c>
      <c r="F464" t="s">
        <v>3</v>
      </c>
      <c r="G464" t="s">
        <v>43</v>
      </c>
      <c r="H464" t="s">
        <v>1</v>
      </c>
      <c r="I464" t="s">
        <v>85</v>
      </c>
      <c r="J464" t="s">
        <v>86</v>
      </c>
      <c r="K464">
        <v>72</v>
      </c>
    </row>
    <row r="465" spans="1:11">
      <c r="A465" t="s">
        <v>20</v>
      </c>
      <c r="B465">
        <v>2187</v>
      </c>
      <c r="C465" t="s">
        <v>34</v>
      </c>
      <c r="D465" t="s">
        <v>35</v>
      </c>
      <c r="E465" t="s">
        <v>23</v>
      </c>
      <c r="F465" t="s">
        <v>2</v>
      </c>
      <c r="G465" t="s">
        <v>11</v>
      </c>
      <c r="H465" t="s">
        <v>5</v>
      </c>
      <c r="I465" t="s">
        <v>85</v>
      </c>
      <c r="J465" t="s">
        <v>86</v>
      </c>
      <c r="K465">
        <v>734</v>
      </c>
    </row>
    <row r="466" spans="1:11">
      <c r="A466" t="s">
        <v>20</v>
      </c>
      <c r="B466">
        <v>2204</v>
      </c>
      <c r="C466" t="s">
        <v>48</v>
      </c>
      <c r="D466" t="s">
        <v>49</v>
      </c>
      <c r="E466" t="s">
        <v>23</v>
      </c>
      <c r="F466" t="s">
        <v>9</v>
      </c>
      <c r="G466" t="s">
        <v>10</v>
      </c>
      <c r="H466" t="s">
        <v>5</v>
      </c>
      <c r="I466" t="s">
        <v>85</v>
      </c>
      <c r="J466" t="s">
        <v>86</v>
      </c>
      <c r="K466">
        <v>119</v>
      </c>
    </row>
    <row r="467" spans="1:11">
      <c r="A467" t="s">
        <v>20</v>
      </c>
      <c r="B467">
        <v>2177</v>
      </c>
      <c r="C467" t="s">
        <v>52</v>
      </c>
      <c r="D467" t="s">
        <v>53</v>
      </c>
      <c r="E467" t="s">
        <v>23</v>
      </c>
      <c r="F467" t="s">
        <v>3</v>
      </c>
      <c r="G467" t="s">
        <v>43</v>
      </c>
      <c r="H467" t="s">
        <v>1</v>
      </c>
      <c r="I467" t="s">
        <v>83</v>
      </c>
      <c r="J467" t="s">
        <v>84</v>
      </c>
      <c r="K467">
        <v>3693</v>
      </c>
    </row>
    <row r="468" spans="1:11">
      <c r="A468" t="s">
        <v>20</v>
      </c>
      <c r="B468">
        <v>2231</v>
      </c>
      <c r="C468" t="s">
        <v>40</v>
      </c>
      <c r="D468" t="s">
        <v>41</v>
      </c>
      <c r="E468" t="s">
        <v>23</v>
      </c>
      <c r="F468" t="s">
        <v>12</v>
      </c>
      <c r="G468" t="s">
        <v>13</v>
      </c>
      <c r="H468" t="s">
        <v>5</v>
      </c>
      <c r="I468" t="s">
        <v>85</v>
      </c>
      <c r="J468" t="s">
        <v>86</v>
      </c>
      <c r="K468">
        <v>417</v>
      </c>
    </row>
    <row r="469" spans="1:11">
      <c r="A469" t="s">
        <v>20</v>
      </c>
      <c r="B469">
        <v>2214</v>
      </c>
      <c r="C469" t="s">
        <v>21</v>
      </c>
      <c r="D469" t="s">
        <v>22</v>
      </c>
      <c r="E469" t="s">
        <v>23</v>
      </c>
      <c r="F469" t="s">
        <v>4</v>
      </c>
      <c r="G469" t="s">
        <v>6</v>
      </c>
      <c r="H469" t="s">
        <v>5</v>
      </c>
      <c r="I469" t="s">
        <v>85</v>
      </c>
      <c r="J469" t="s">
        <v>86</v>
      </c>
      <c r="K469">
        <v>14</v>
      </c>
    </row>
    <row r="470" spans="1:11">
      <c r="A470" t="s">
        <v>20</v>
      </c>
      <c r="B470">
        <v>2234</v>
      </c>
      <c r="C470" t="s">
        <v>61</v>
      </c>
      <c r="D470" t="s">
        <v>38</v>
      </c>
      <c r="E470" t="s">
        <v>23</v>
      </c>
      <c r="F470" t="s">
        <v>0</v>
      </c>
      <c r="G470" t="s">
        <v>24</v>
      </c>
      <c r="H470" t="s">
        <v>1</v>
      </c>
      <c r="I470" t="s">
        <v>85</v>
      </c>
      <c r="J470" t="s">
        <v>86</v>
      </c>
      <c r="K470">
        <v>334</v>
      </c>
    </row>
    <row r="471" spans="1:11">
      <c r="A471" t="s">
        <v>20</v>
      </c>
      <c r="B471">
        <v>2161</v>
      </c>
      <c r="C471" t="s">
        <v>28</v>
      </c>
      <c r="D471" t="s">
        <v>29</v>
      </c>
      <c r="E471" t="s">
        <v>23</v>
      </c>
      <c r="F471" t="s">
        <v>8</v>
      </c>
      <c r="G471" t="s">
        <v>14</v>
      </c>
      <c r="H471" t="s">
        <v>1</v>
      </c>
      <c r="I471" t="s">
        <v>83</v>
      </c>
      <c r="J471" t="s">
        <v>84</v>
      </c>
      <c r="K471">
        <v>7004</v>
      </c>
    </row>
    <row r="472" spans="1:11">
      <c r="A472" t="s">
        <v>20</v>
      </c>
      <c r="B472">
        <v>2171</v>
      </c>
      <c r="C472" t="s">
        <v>32</v>
      </c>
      <c r="D472" t="s">
        <v>33</v>
      </c>
      <c r="E472" t="s">
        <v>23</v>
      </c>
      <c r="F472" t="s">
        <v>3</v>
      </c>
      <c r="G472" t="s">
        <v>43</v>
      </c>
      <c r="H472" t="s">
        <v>5</v>
      </c>
      <c r="I472" t="s">
        <v>83</v>
      </c>
      <c r="J472" t="s">
        <v>84</v>
      </c>
      <c r="K472">
        <v>5906</v>
      </c>
    </row>
    <row r="473" spans="1:11">
      <c r="A473" t="s">
        <v>20</v>
      </c>
      <c r="B473">
        <v>2207</v>
      </c>
      <c r="C473" t="s">
        <v>57</v>
      </c>
      <c r="D473" t="s">
        <v>49</v>
      </c>
      <c r="E473" t="s">
        <v>23</v>
      </c>
      <c r="F473" t="s">
        <v>7</v>
      </c>
      <c r="G473" t="s">
        <v>15</v>
      </c>
      <c r="H473" t="s">
        <v>5</v>
      </c>
      <c r="I473" t="s">
        <v>83</v>
      </c>
      <c r="J473" t="s">
        <v>84</v>
      </c>
      <c r="K473">
        <v>12</v>
      </c>
    </row>
    <row r="474" spans="1:11">
      <c r="A474" t="s">
        <v>20</v>
      </c>
      <c r="B474">
        <v>2174</v>
      </c>
      <c r="C474" t="s">
        <v>59</v>
      </c>
      <c r="D474" t="s">
        <v>53</v>
      </c>
      <c r="E474" t="s">
        <v>23</v>
      </c>
      <c r="F474" t="s">
        <v>12</v>
      </c>
      <c r="G474" t="s">
        <v>13</v>
      </c>
      <c r="H474" t="s">
        <v>5</v>
      </c>
      <c r="I474" t="s">
        <v>85</v>
      </c>
      <c r="J474" t="s">
        <v>86</v>
      </c>
      <c r="K474">
        <v>195</v>
      </c>
    </row>
    <row r="475" spans="1:11">
      <c r="A475" t="s">
        <v>20</v>
      </c>
      <c r="B475">
        <v>2167</v>
      </c>
      <c r="C475" t="s">
        <v>63</v>
      </c>
      <c r="D475" t="s">
        <v>33</v>
      </c>
      <c r="E475" t="s">
        <v>23</v>
      </c>
      <c r="F475" t="s">
        <v>0</v>
      </c>
      <c r="G475" t="s">
        <v>24</v>
      </c>
      <c r="H475" t="s">
        <v>5</v>
      </c>
      <c r="I475" t="s">
        <v>85</v>
      </c>
      <c r="J475" t="s">
        <v>86</v>
      </c>
      <c r="K475">
        <v>1526</v>
      </c>
    </row>
    <row r="476" spans="1:11">
      <c r="A476" t="s">
        <v>20</v>
      </c>
      <c r="B476">
        <v>2191</v>
      </c>
      <c r="C476" t="s">
        <v>39</v>
      </c>
      <c r="D476" t="s">
        <v>35</v>
      </c>
      <c r="E476" t="s">
        <v>23</v>
      </c>
      <c r="F476" t="s">
        <v>8</v>
      </c>
      <c r="G476" t="s">
        <v>14</v>
      </c>
      <c r="H476" t="s">
        <v>5</v>
      </c>
      <c r="I476" t="s">
        <v>83</v>
      </c>
      <c r="J476" t="s">
        <v>84</v>
      </c>
      <c r="K476">
        <v>1651</v>
      </c>
    </row>
    <row r="477" spans="1:11">
      <c r="A477" t="s">
        <v>20</v>
      </c>
      <c r="B477">
        <v>2164</v>
      </c>
      <c r="C477" t="s">
        <v>56</v>
      </c>
      <c r="D477" t="s">
        <v>33</v>
      </c>
      <c r="E477" t="s">
        <v>23</v>
      </c>
      <c r="F477" t="s">
        <v>2</v>
      </c>
      <c r="G477" t="s">
        <v>11</v>
      </c>
      <c r="H477" t="s">
        <v>1</v>
      </c>
      <c r="I477" t="s">
        <v>83</v>
      </c>
      <c r="J477" t="s">
        <v>84</v>
      </c>
      <c r="K477">
        <v>11180</v>
      </c>
    </row>
    <row r="478" spans="1:11">
      <c r="A478" t="s">
        <v>20</v>
      </c>
      <c r="B478">
        <v>2234</v>
      </c>
      <c r="C478" t="s">
        <v>61</v>
      </c>
      <c r="D478" t="s">
        <v>38</v>
      </c>
      <c r="E478" t="s">
        <v>23</v>
      </c>
      <c r="F478" t="s">
        <v>4</v>
      </c>
      <c r="G478" t="s">
        <v>6</v>
      </c>
      <c r="H478" t="s">
        <v>5</v>
      </c>
      <c r="I478" t="s">
        <v>85</v>
      </c>
      <c r="J478" t="s">
        <v>86</v>
      </c>
      <c r="K478">
        <v>27</v>
      </c>
    </row>
    <row r="479" spans="1:11">
      <c r="A479" t="s">
        <v>20</v>
      </c>
      <c r="B479">
        <v>2241</v>
      </c>
      <c r="C479" t="s">
        <v>37</v>
      </c>
      <c r="D479" t="s">
        <v>38</v>
      </c>
      <c r="E479" t="s">
        <v>23</v>
      </c>
      <c r="F479" t="s">
        <v>4</v>
      </c>
      <c r="G479" t="s">
        <v>6</v>
      </c>
      <c r="H479" t="s">
        <v>5</v>
      </c>
      <c r="I479" t="s">
        <v>85</v>
      </c>
      <c r="J479" t="s">
        <v>86</v>
      </c>
      <c r="K479">
        <v>54</v>
      </c>
    </row>
    <row r="480" spans="1:11">
      <c r="A480" t="s">
        <v>20</v>
      </c>
      <c r="B480">
        <v>2164</v>
      </c>
      <c r="C480" t="s">
        <v>56</v>
      </c>
      <c r="D480" t="s">
        <v>33</v>
      </c>
      <c r="E480" t="s">
        <v>23</v>
      </c>
      <c r="F480" t="s">
        <v>3</v>
      </c>
      <c r="G480" t="s">
        <v>43</v>
      </c>
      <c r="H480" t="s">
        <v>5</v>
      </c>
      <c r="I480" t="s">
        <v>85</v>
      </c>
      <c r="J480" t="s">
        <v>86</v>
      </c>
      <c r="K480">
        <v>250</v>
      </c>
    </row>
    <row r="481" spans="1:11">
      <c r="A481" t="s">
        <v>20</v>
      </c>
      <c r="B481">
        <v>2167</v>
      </c>
      <c r="C481" t="s">
        <v>63</v>
      </c>
      <c r="D481" t="s">
        <v>33</v>
      </c>
      <c r="E481" t="s">
        <v>23</v>
      </c>
      <c r="F481" t="s">
        <v>12</v>
      </c>
      <c r="G481" t="s">
        <v>13</v>
      </c>
      <c r="H481" t="s">
        <v>5</v>
      </c>
      <c r="I481" t="s">
        <v>85</v>
      </c>
      <c r="J481" t="s">
        <v>86</v>
      </c>
      <c r="K481">
        <v>556</v>
      </c>
    </row>
    <row r="482" spans="1:11">
      <c r="A482" t="s">
        <v>20</v>
      </c>
      <c r="B482">
        <v>2187</v>
      </c>
      <c r="C482" t="s">
        <v>34</v>
      </c>
      <c r="D482" t="s">
        <v>35</v>
      </c>
      <c r="E482" t="s">
        <v>23</v>
      </c>
      <c r="F482" t="s">
        <v>4</v>
      </c>
      <c r="G482" t="s">
        <v>6</v>
      </c>
      <c r="H482" t="s">
        <v>1</v>
      </c>
      <c r="I482" t="s">
        <v>83</v>
      </c>
      <c r="J482" t="s">
        <v>84</v>
      </c>
      <c r="K482">
        <v>12943</v>
      </c>
    </row>
    <row r="483" spans="1:11">
      <c r="A483" t="s">
        <v>20</v>
      </c>
      <c r="B483">
        <v>2227</v>
      </c>
      <c r="C483" t="s">
        <v>44</v>
      </c>
      <c r="D483" t="s">
        <v>41</v>
      </c>
      <c r="E483" t="s">
        <v>23</v>
      </c>
      <c r="F483" t="s">
        <v>0</v>
      </c>
      <c r="G483" t="s">
        <v>24</v>
      </c>
      <c r="H483" t="s">
        <v>5</v>
      </c>
      <c r="I483" t="s">
        <v>83</v>
      </c>
      <c r="J483" t="s">
        <v>84</v>
      </c>
      <c r="K483">
        <v>6759</v>
      </c>
    </row>
    <row r="484" spans="1:11">
      <c r="A484" t="s">
        <v>20</v>
      </c>
      <c r="B484">
        <v>2181</v>
      </c>
      <c r="C484" t="s">
        <v>55</v>
      </c>
      <c r="D484" t="s">
        <v>53</v>
      </c>
      <c r="E484" t="s">
        <v>23</v>
      </c>
      <c r="F484" t="s">
        <v>4</v>
      </c>
      <c r="G484" t="s">
        <v>6</v>
      </c>
      <c r="H484" t="s">
        <v>1</v>
      </c>
      <c r="I484" t="s">
        <v>85</v>
      </c>
      <c r="J484" t="s">
        <v>86</v>
      </c>
      <c r="K484">
        <v>2520</v>
      </c>
    </row>
    <row r="485" spans="1:11">
      <c r="A485" t="s">
        <v>20</v>
      </c>
      <c r="B485">
        <v>2251</v>
      </c>
      <c r="C485" t="s">
        <v>25</v>
      </c>
      <c r="D485" t="s">
        <v>26</v>
      </c>
      <c r="E485" t="s">
        <v>27</v>
      </c>
      <c r="F485" t="s">
        <v>4</v>
      </c>
      <c r="G485" t="s">
        <v>6</v>
      </c>
      <c r="H485" t="s">
        <v>5</v>
      </c>
      <c r="I485" t="s">
        <v>83</v>
      </c>
      <c r="J485" t="s">
        <v>84</v>
      </c>
      <c r="K485">
        <v>184</v>
      </c>
    </row>
    <row r="486" spans="1:11">
      <c r="A486" t="s">
        <v>20</v>
      </c>
      <c r="B486">
        <v>2154</v>
      </c>
      <c r="C486" t="s">
        <v>50</v>
      </c>
      <c r="D486" t="s">
        <v>29</v>
      </c>
      <c r="E486" t="s">
        <v>23</v>
      </c>
      <c r="F486" t="s">
        <v>2</v>
      </c>
      <c r="G486" t="s">
        <v>11</v>
      </c>
      <c r="H486" t="s">
        <v>5</v>
      </c>
      <c r="I486" t="s">
        <v>83</v>
      </c>
      <c r="J486" t="s">
        <v>84</v>
      </c>
      <c r="K486">
        <v>429</v>
      </c>
    </row>
    <row r="487" spans="1:11">
      <c r="A487" t="s">
        <v>20</v>
      </c>
      <c r="B487">
        <v>2217</v>
      </c>
      <c r="C487" t="s">
        <v>36</v>
      </c>
      <c r="D487" t="s">
        <v>22</v>
      </c>
      <c r="E487" t="s">
        <v>23</v>
      </c>
      <c r="F487" t="s">
        <v>4</v>
      </c>
      <c r="G487" t="s">
        <v>6</v>
      </c>
      <c r="H487" t="s">
        <v>1</v>
      </c>
      <c r="I487" t="s">
        <v>83</v>
      </c>
      <c r="J487" t="s">
        <v>84</v>
      </c>
      <c r="K487">
        <v>12417</v>
      </c>
    </row>
    <row r="488" spans="1:11">
      <c r="A488" t="s">
        <v>20</v>
      </c>
      <c r="B488">
        <v>2241</v>
      </c>
      <c r="C488" t="s">
        <v>37</v>
      </c>
      <c r="D488" t="s">
        <v>38</v>
      </c>
      <c r="E488" t="s">
        <v>23</v>
      </c>
      <c r="F488" t="s">
        <v>0</v>
      </c>
      <c r="G488" t="s">
        <v>24</v>
      </c>
      <c r="H488" t="s">
        <v>5</v>
      </c>
      <c r="I488" t="s">
        <v>85</v>
      </c>
      <c r="J488" t="s">
        <v>86</v>
      </c>
      <c r="K488">
        <v>2461</v>
      </c>
    </row>
    <row r="489" spans="1:11">
      <c r="A489" t="s">
        <v>20</v>
      </c>
      <c r="B489">
        <v>2234</v>
      </c>
      <c r="C489" t="s">
        <v>61</v>
      </c>
      <c r="D489" t="s">
        <v>38</v>
      </c>
      <c r="E489" t="s">
        <v>23</v>
      </c>
      <c r="F489" t="s">
        <v>3</v>
      </c>
      <c r="G489" t="s">
        <v>43</v>
      </c>
      <c r="H489" t="s">
        <v>1</v>
      </c>
      <c r="I489" t="s">
        <v>83</v>
      </c>
      <c r="J489" t="s">
        <v>84</v>
      </c>
      <c r="K489">
        <v>663</v>
      </c>
    </row>
    <row r="490" spans="1:11">
      <c r="A490" t="s">
        <v>20</v>
      </c>
      <c r="B490">
        <v>2211</v>
      </c>
      <c r="C490" t="s">
        <v>54</v>
      </c>
      <c r="D490" t="s">
        <v>49</v>
      </c>
      <c r="E490" t="s">
        <v>23</v>
      </c>
      <c r="F490" t="s">
        <v>9</v>
      </c>
      <c r="G490" t="s">
        <v>10</v>
      </c>
      <c r="H490" t="s">
        <v>1</v>
      </c>
      <c r="I490" t="s">
        <v>83</v>
      </c>
      <c r="J490" t="s">
        <v>84</v>
      </c>
      <c r="K490">
        <v>2787</v>
      </c>
    </row>
    <row r="491" spans="1:11">
      <c r="A491" t="s">
        <v>20</v>
      </c>
      <c r="B491">
        <v>2157</v>
      </c>
      <c r="C491" t="s">
        <v>46</v>
      </c>
      <c r="D491" t="s">
        <v>29</v>
      </c>
      <c r="E491" t="s">
        <v>23</v>
      </c>
      <c r="F491" t="s">
        <v>12</v>
      </c>
      <c r="G491" t="s">
        <v>13</v>
      </c>
      <c r="H491" t="s">
        <v>5</v>
      </c>
      <c r="I491" t="s">
        <v>85</v>
      </c>
      <c r="J491" t="s">
        <v>86</v>
      </c>
      <c r="K491">
        <v>544</v>
      </c>
    </row>
    <row r="492" spans="1:11">
      <c r="A492" t="s">
        <v>20</v>
      </c>
      <c r="B492">
        <v>2207</v>
      </c>
      <c r="C492" t="s">
        <v>57</v>
      </c>
      <c r="D492" t="s">
        <v>49</v>
      </c>
      <c r="E492" t="s">
        <v>23</v>
      </c>
      <c r="F492" t="s">
        <v>12</v>
      </c>
      <c r="G492" t="s">
        <v>13</v>
      </c>
      <c r="H492" t="s">
        <v>1</v>
      </c>
      <c r="I492" t="s">
        <v>83</v>
      </c>
      <c r="J492" t="s">
        <v>84</v>
      </c>
      <c r="K492">
        <v>2397</v>
      </c>
    </row>
    <row r="493" spans="1:11">
      <c r="A493" t="s">
        <v>20</v>
      </c>
      <c r="B493">
        <v>2204</v>
      </c>
      <c r="C493" t="s">
        <v>48</v>
      </c>
      <c r="D493" t="s">
        <v>49</v>
      </c>
      <c r="E493" t="s">
        <v>23</v>
      </c>
      <c r="F493" t="s">
        <v>7</v>
      </c>
      <c r="G493" t="s">
        <v>15</v>
      </c>
      <c r="H493" t="s">
        <v>1</v>
      </c>
      <c r="I493" t="s">
        <v>83</v>
      </c>
      <c r="J493" t="s">
        <v>84</v>
      </c>
      <c r="K493">
        <v>115</v>
      </c>
    </row>
    <row r="494" spans="1:11">
      <c r="A494" t="s">
        <v>20</v>
      </c>
      <c r="B494">
        <v>2204</v>
      </c>
      <c r="C494" t="s">
        <v>48</v>
      </c>
      <c r="D494" t="s">
        <v>49</v>
      </c>
      <c r="E494" t="s">
        <v>23</v>
      </c>
      <c r="F494" t="s">
        <v>0</v>
      </c>
      <c r="G494" t="s">
        <v>24</v>
      </c>
      <c r="H494" t="s">
        <v>5</v>
      </c>
      <c r="I494" t="s">
        <v>85</v>
      </c>
      <c r="J494" t="s">
        <v>86</v>
      </c>
      <c r="K494">
        <v>394</v>
      </c>
    </row>
    <row r="495" spans="1:11">
      <c r="A495" t="s">
        <v>20</v>
      </c>
      <c r="B495">
        <v>2154</v>
      </c>
      <c r="C495" t="s">
        <v>50</v>
      </c>
      <c r="D495" t="s">
        <v>29</v>
      </c>
      <c r="E495" t="s">
        <v>23</v>
      </c>
      <c r="F495" t="s">
        <v>4</v>
      </c>
      <c r="G495" t="s">
        <v>6</v>
      </c>
      <c r="H495" t="s">
        <v>5</v>
      </c>
      <c r="I495" t="s">
        <v>83</v>
      </c>
      <c r="J495" t="s">
        <v>84</v>
      </c>
      <c r="K495">
        <v>27</v>
      </c>
    </row>
    <row r="496" spans="1:11">
      <c r="A496" t="s">
        <v>20</v>
      </c>
      <c r="B496">
        <v>2217</v>
      </c>
      <c r="C496" t="s">
        <v>36</v>
      </c>
      <c r="D496" t="s">
        <v>22</v>
      </c>
      <c r="E496" t="s">
        <v>23</v>
      </c>
      <c r="F496" t="s">
        <v>12</v>
      </c>
      <c r="G496" t="s">
        <v>13</v>
      </c>
      <c r="H496" t="s">
        <v>1</v>
      </c>
      <c r="I496" t="s">
        <v>83</v>
      </c>
      <c r="J496" t="s">
        <v>84</v>
      </c>
      <c r="K496">
        <v>2310</v>
      </c>
    </row>
    <row r="497" spans="1:11">
      <c r="A497" t="s">
        <v>20</v>
      </c>
      <c r="B497">
        <v>2204</v>
      </c>
      <c r="C497" t="s">
        <v>48</v>
      </c>
      <c r="D497" t="s">
        <v>49</v>
      </c>
      <c r="E497" t="s">
        <v>23</v>
      </c>
      <c r="F497" t="s">
        <v>9</v>
      </c>
      <c r="G497" t="s">
        <v>10</v>
      </c>
      <c r="H497" t="s">
        <v>1</v>
      </c>
      <c r="I497" t="s">
        <v>85</v>
      </c>
      <c r="J497" t="s">
        <v>86</v>
      </c>
      <c r="K497">
        <v>33</v>
      </c>
    </row>
    <row r="498" spans="1:11">
      <c r="A498" t="s">
        <v>20</v>
      </c>
      <c r="B498">
        <v>2154</v>
      </c>
      <c r="C498" t="s">
        <v>50</v>
      </c>
      <c r="D498" t="s">
        <v>29</v>
      </c>
      <c r="E498" t="s">
        <v>23</v>
      </c>
      <c r="F498" t="s">
        <v>12</v>
      </c>
      <c r="G498" t="s">
        <v>13</v>
      </c>
      <c r="H498" t="s">
        <v>5</v>
      </c>
      <c r="I498" t="s">
        <v>85</v>
      </c>
      <c r="J498" t="s">
        <v>86</v>
      </c>
      <c r="K498">
        <v>199</v>
      </c>
    </row>
    <row r="499" spans="1:11">
      <c r="A499" t="s">
        <v>20</v>
      </c>
      <c r="B499">
        <v>2194</v>
      </c>
      <c r="C499" t="s">
        <v>30</v>
      </c>
      <c r="D499" t="s">
        <v>31</v>
      </c>
      <c r="E499" t="s">
        <v>23</v>
      </c>
      <c r="F499" t="s">
        <v>2</v>
      </c>
      <c r="G499" t="s">
        <v>11</v>
      </c>
      <c r="H499" t="s">
        <v>1</v>
      </c>
      <c r="I499" t="s">
        <v>85</v>
      </c>
      <c r="J499" t="s">
        <v>86</v>
      </c>
      <c r="K499">
        <v>2305</v>
      </c>
    </row>
    <row r="500" spans="1:11">
      <c r="A500" t="s">
        <v>20</v>
      </c>
      <c r="B500">
        <v>2167</v>
      </c>
      <c r="C500" t="s">
        <v>63</v>
      </c>
      <c r="D500" t="s">
        <v>33</v>
      </c>
      <c r="E500" t="s">
        <v>23</v>
      </c>
      <c r="F500" t="s">
        <v>3</v>
      </c>
      <c r="G500" t="s">
        <v>43</v>
      </c>
      <c r="H500" t="s">
        <v>1</v>
      </c>
      <c r="I500" t="s">
        <v>83</v>
      </c>
      <c r="J500" t="s">
        <v>84</v>
      </c>
      <c r="K500">
        <v>3174</v>
      </c>
    </row>
    <row r="501" spans="1:11">
      <c r="A501" t="s">
        <v>20</v>
      </c>
      <c r="B501">
        <v>2247</v>
      </c>
      <c r="C501" t="s">
        <v>64</v>
      </c>
      <c r="D501" t="s">
        <v>26</v>
      </c>
      <c r="E501" t="s">
        <v>23</v>
      </c>
      <c r="F501" t="s">
        <v>3</v>
      </c>
      <c r="G501" t="s">
        <v>43</v>
      </c>
      <c r="H501" t="s">
        <v>5</v>
      </c>
      <c r="I501" t="s">
        <v>85</v>
      </c>
      <c r="J501" t="s">
        <v>86</v>
      </c>
      <c r="K501">
        <v>877</v>
      </c>
    </row>
    <row r="502" spans="1:11">
      <c r="A502" t="s">
        <v>20</v>
      </c>
      <c r="B502">
        <v>2211</v>
      </c>
      <c r="C502" t="s">
        <v>54</v>
      </c>
      <c r="D502" t="s">
        <v>49</v>
      </c>
      <c r="E502" t="s">
        <v>23</v>
      </c>
      <c r="F502" t="s">
        <v>7</v>
      </c>
      <c r="G502" t="s">
        <v>15</v>
      </c>
      <c r="H502" t="s">
        <v>1</v>
      </c>
      <c r="I502" t="s">
        <v>83</v>
      </c>
      <c r="J502" t="s">
        <v>84</v>
      </c>
      <c r="K502">
        <v>711</v>
      </c>
    </row>
    <row r="503" spans="1:11">
      <c r="A503" t="s">
        <v>20</v>
      </c>
      <c r="B503">
        <v>2211</v>
      </c>
      <c r="C503" t="s">
        <v>54</v>
      </c>
      <c r="D503" t="s">
        <v>49</v>
      </c>
      <c r="E503" t="s">
        <v>23</v>
      </c>
      <c r="F503" t="s">
        <v>3</v>
      </c>
      <c r="G503" t="s">
        <v>43</v>
      </c>
      <c r="H503" t="s">
        <v>1</v>
      </c>
      <c r="I503" t="s">
        <v>83</v>
      </c>
      <c r="J503" t="s">
        <v>84</v>
      </c>
      <c r="K503">
        <v>3774</v>
      </c>
    </row>
    <row r="504" spans="1:11">
      <c r="A504" t="s">
        <v>20</v>
      </c>
      <c r="B504">
        <v>2157</v>
      </c>
      <c r="C504" t="s">
        <v>46</v>
      </c>
      <c r="D504" t="s">
        <v>29</v>
      </c>
      <c r="E504" t="s">
        <v>23</v>
      </c>
      <c r="F504" t="s">
        <v>3</v>
      </c>
      <c r="G504" t="s">
        <v>43</v>
      </c>
      <c r="H504" t="s">
        <v>5</v>
      </c>
      <c r="I504" t="s">
        <v>85</v>
      </c>
      <c r="J504" t="s">
        <v>86</v>
      </c>
      <c r="K504">
        <v>669</v>
      </c>
    </row>
    <row r="505" spans="1:11">
      <c r="A505" t="s">
        <v>20</v>
      </c>
      <c r="B505">
        <v>2174</v>
      </c>
      <c r="C505" t="s">
        <v>59</v>
      </c>
      <c r="D505" t="s">
        <v>53</v>
      </c>
      <c r="E505" t="s">
        <v>23</v>
      </c>
      <c r="F505" t="s">
        <v>3</v>
      </c>
      <c r="G505" t="s">
        <v>43</v>
      </c>
      <c r="H505" t="s">
        <v>1</v>
      </c>
      <c r="I505" t="s">
        <v>85</v>
      </c>
      <c r="J505" t="s">
        <v>86</v>
      </c>
      <c r="K505">
        <v>45</v>
      </c>
    </row>
    <row r="506" spans="1:11">
      <c r="A506" t="s">
        <v>20</v>
      </c>
      <c r="B506">
        <v>2164</v>
      </c>
      <c r="C506" t="s">
        <v>56</v>
      </c>
      <c r="D506" t="s">
        <v>33</v>
      </c>
      <c r="E506" t="s">
        <v>23</v>
      </c>
      <c r="F506" t="s">
        <v>8</v>
      </c>
      <c r="G506" t="s">
        <v>14</v>
      </c>
      <c r="H506" t="s">
        <v>5</v>
      </c>
      <c r="I506" t="s">
        <v>85</v>
      </c>
      <c r="J506" t="s">
        <v>86</v>
      </c>
      <c r="K506">
        <v>62</v>
      </c>
    </row>
    <row r="507" spans="1:11">
      <c r="A507" t="s">
        <v>20</v>
      </c>
      <c r="B507">
        <v>2177</v>
      </c>
      <c r="C507" t="s">
        <v>52</v>
      </c>
      <c r="D507" t="s">
        <v>53</v>
      </c>
      <c r="E507" t="s">
        <v>23</v>
      </c>
      <c r="F507" t="s">
        <v>8</v>
      </c>
      <c r="G507" t="s">
        <v>14</v>
      </c>
      <c r="H507" t="s">
        <v>1</v>
      </c>
      <c r="I507" t="s">
        <v>85</v>
      </c>
      <c r="J507" t="s">
        <v>86</v>
      </c>
      <c r="K507">
        <v>1404</v>
      </c>
    </row>
    <row r="508" spans="1:11">
      <c r="A508" t="s">
        <v>20</v>
      </c>
      <c r="B508">
        <v>2251</v>
      </c>
      <c r="C508" t="s">
        <v>25</v>
      </c>
      <c r="D508" t="s">
        <v>26</v>
      </c>
      <c r="E508" t="s">
        <v>27</v>
      </c>
      <c r="F508" t="s">
        <v>8</v>
      </c>
      <c r="G508" t="s">
        <v>14</v>
      </c>
      <c r="H508" t="s">
        <v>5</v>
      </c>
      <c r="I508" t="s">
        <v>83</v>
      </c>
      <c r="J508" t="s">
        <v>84</v>
      </c>
      <c r="K508">
        <v>1198</v>
      </c>
    </row>
    <row r="509" spans="1:11">
      <c r="A509" t="s">
        <v>20</v>
      </c>
      <c r="B509">
        <v>2154</v>
      </c>
      <c r="C509" t="s">
        <v>50</v>
      </c>
      <c r="D509" t="s">
        <v>29</v>
      </c>
      <c r="E509" t="s">
        <v>23</v>
      </c>
      <c r="F509" t="s">
        <v>2</v>
      </c>
      <c r="G509" t="s">
        <v>11</v>
      </c>
      <c r="H509" t="s">
        <v>5</v>
      </c>
      <c r="I509" t="s">
        <v>85</v>
      </c>
      <c r="J509" t="s">
        <v>86</v>
      </c>
      <c r="K509">
        <v>64</v>
      </c>
    </row>
    <row r="510" spans="1:11">
      <c r="A510" t="s">
        <v>20</v>
      </c>
      <c r="B510">
        <v>2221</v>
      </c>
      <c r="C510" t="s">
        <v>58</v>
      </c>
      <c r="D510" t="s">
        <v>22</v>
      </c>
      <c r="E510" t="s">
        <v>23</v>
      </c>
      <c r="F510" t="s">
        <v>4</v>
      </c>
      <c r="G510" t="s">
        <v>6</v>
      </c>
      <c r="H510" t="s">
        <v>5</v>
      </c>
      <c r="I510" t="s">
        <v>85</v>
      </c>
      <c r="J510" t="s">
        <v>86</v>
      </c>
      <c r="K510">
        <v>110</v>
      </c>
    </row>
    <row r="511" spans="1:11">
      <c r="A511" t="s">
        <v>20</v>
      </c>
      <c r="B511">
        <v>2177</v>
      </c>
      <c r="C511" t="s">
        <v>52</v>
      </c>
      <c r="D511" t="s">
        <v>53</v>
      </c>
      <c r="E511" t="s">
        <v>23</v>
      </c>
      <c r="F511" t="s">
        <v>9</v>
      </c>
      <c r="G511" t="s">
        <v>10</v>
      </c>
      <c r="H511" t="s">
        <v>5</v>
      </c>
      <c r="I511" t="s">
        <v>83</v>
      </c>
      <c r="J511" t="s">
        <v>84</v>
      </c>
      <c r="K511">
        <v>3652</v>
      </c>
    </row>
    <row r="512" spans="1:11">
      <c r="A512" t="s">
        <v>20</v>
      </c>
      <c r="B512">
        <v>2244</v>
      </c>
      <c r="C512" t="s">
        <v>45</v>
      </c>
      <c r="D512" t="s">
        <v>26</v>
      </c>
      <c r="E512" t="s">
        <v>23</v>
      </c>
      <c r="F512" t="s">
        <v>4</v>
      </c>
      <c r="G512" t="s">
        <v>6</v>
      </c>
      <c r="H512" t="s">
        <v>1</v>
      </c>
      <c r="I512" t="s">
        <v>85</v>
      </c>
      <c r="J512" t="s">
        <v>86</v>
      </c>
      <c r="K512">
        <v>205</v>
      </c>
    </row>
    <row r="513" spans="1:11">
      <c r="A513" t="s">
        <v>20</v>
      </c>
      <c r="B513">
        <v>2231</v>
      </c>
      <c r="C513" t="s">
        <v>40</v>
      </c>
      <c r="D513" t="s">
        <v>41</v>
      </c>
      <c r="E513" t="s">
        <v>23</v>
      </c>
      <c r="F513" t="s">
        <v>0</v>
      </c>
      <c r="G513" t="s">
        <v>24</v>
      </c>
      <c r="H513" t="s">
        <v>1</v>
      </c>
      <c r="I513" t="s">
        <v>83</v>
      </c>
      <c r="J513" t="s">
        <v>84</v>
      </c>
      <c r="K513">
        <v>12836</v>
      </c>
    </row>
    <row r="514" spans="1:11">
      <c r="A514" t="s">
        <v>20</v>
      </c>
      <c r="B514">
        <v>2244</v>
      </c>
      <c r="C514" t="s">
        <v>45</v>
      </c>
      <c r="D514" t="s">
        <v>26</v>
      </c>
      <c r="E514" t="s">
        <v>23</v>
      </c>
      <c r="F514" t="s">
        <v>4</v>
      </c>
      <c r="G514" t="s">
        <v>6</v>
      </c>
      <c r="H514" t="s">
        <v>5</v>
      </c>
      <c r="I514" t="s">
        <v>83</v>
      </c>
      <c r="J514" t="s">
        <v>84</v>
      </c>
      <c r="K514">
        <v>16</v>
      </c>
    </row>
    <row r="515" spans="1:11">
      <c r="A515" t="s">
        <v>20</v>
      </c>
      <c r="B515">
        <v>2191</v>
      </c>
      <c r="C515" t="s">
        <v>39</v>
      </c>
      <c r="D515" t="s">
        <v>35</v>
      </c>
      <c r="E515" t="s">
        <v>23</v>
      </c>
      <c r="F515" t="s">
        <v>7</v>
      </c>
      <c r="G515" t="s">
        <v>15</v>
      </c>
      <c r="H515" t="s">
        <v>1</v>
      </c>
      <c r="I515" t="s">
        <v>85</v>
      </c>
      <c r="J515" t="s">
        <v>86</v>
      </c>
      <c r="K515">
        <v>66</v>
      </c>
    </row>
    <row r="516" spans="1:11">
      <c r="A516" t="s">
        <v>20</v>
      </c>
      <c r="B516">
        <v>2207</v>
      </c>
      <c r="C516" t="s">
        <v>57</v>
      </c>
      <c r="D516" t="s">
        <v>49</v>
      </c>
      <c r="E516" t="s">
        <v>23</v>
      </c>
      <c r="F516" t="s">
        <v>0</v>
      </c>
      <c r="G516" t="s">
        <v>24</v>
      </c>
      <c r="H516" t="s">
        <v>5</v>
      </c>
      <c r="I516" t="s">
        <v>83</v>
      </c>
      <c r="J516" t="s">
        <v>84</v>
      </c>
      <c r="K516">
        <v>6548</v>
      </c>
    </row>
    <row r="517" spans="1:11">
      <c r="A517" t="s">
        <v>20</v>
      </c>
      <c r="B517">
        <v>2167</v>
      </c>
      <c r="C517" t="s">
        <v>63</v>
      </c>
      <c r="D517" t="s">
        <v>33</v>
      </c>
      <c r="E517" t="s">
        <v>23</v>
      </c>
      <c r="F517" t="s">
        <v>0</v>
      </c>
      <c r="G517" t="s">
        <v>24</v>
      </c>
      <c r="H517" t="s">
        <v>1</v>
      </c>
      <c r="I517" t="s">
        <v>85</v>
      </c>
      <c r="J517" t="s">
        <v>86</v>
      </c>
      <c r="K517">
        <v>2008</v>
      </c>
    </row>
    <row r="518" spans="1:11">
      <c r="A518" t="s">
        <v>20</v>
      </c>
      <c r="B518">
        <v>2174</v>
      </c>
      <c r="C518" t="s">
        <v>59</v>
      </c>
      <c r="D518" t="s">
        <v>53</v>
      </c>
      <c r="E518" t="s">
        <v>23</v>
      </c>
      <c r="F518" t="s">
        <v>12</v>
      </c>
      <c r="G518" t="s">
        <v>13</v>
      </c>
      <c r="H518" t="s">
        <v>5</v>
      </c>
      <c r="I518" t="s">
        <v>83</v>
      </c>
      <c r="J518" t="s">
        <v>84</v>
      </c>
      <c r="K518">
        <v>601</v>
      </c>
    </row>
    <row r="519" spans="1:11">
      <c r="A519" t="s">
        <v>20</v>
      </c>
      <c r="B519">
        <v>2181</v>
      </c>
      <c r="C519" t="s">
        <v>55</v>
      </c>
      <c r="D519" t="s">
        <v>53</v>
      </c>
      <c r="E519" t="s">
        <v>23</v>
      </c>
      <c r="F519" t="s">
        <v>9</v>
      </c>
      <c r="G519" t="s">
        <v>10</v>
      </c>
      <c r="H519" t="s">
        <v>1</v>
      </c>
      <c r="I519" t="s">
        <v>83</v>
      </c>
      <c r="J519" t="s">
        <v>84</v>
      </c>
      <c r="K519">
        <v>2975</v>
      </c>
    </row>
    <row r="520" spans="1:11">
      <c r="A520" t="s">
        <v>20</v>
      </c>
      <c r="B520">
        <v>2244</v>
      </c>
      <c r="C520" t="s">
        <v>45</v>
      </c>
      <c r="D520" t="s">
        <v>26</v>
      </c>
      <c r="E520" t="s">
        <v>23</v>
      </c>
      <c r="F520" t="s">
        <v>9</v>
      </c>
      <c r="G520" t="s">
        <v>10</v>
      </c>
      <c r="H520" t="s">
        <v>1</v>
      </c>
      <c r="I520" t="s">
        <v>85</v>
      </c>
      <c r="J520" t="s">
        <v>86</v>
      </c>
      <c r="K520">
        <v>30</v>
      </c>
    </row>
    <row r="521" spans="1:11">
      <c r="A521" t="s">
        <v>20</v>
      </c>
      <c r="B521">
        <v>2177</v>
      </c>
      <c r="C521" t="s">
        <v>52</v>
      </c>
      <c r="D521" t="s">
        <v>53</v>
      </c>
      <c r="E521" t="s">
        <v>23</v>
      </c>
      <c r="F521" t="s">
        <v>4</v>
      </c>
      <c r="G521" t="s">
        <v>6</v>
      </c>
      <c r="H521" t="s">
        <v>5</v>
      </c>
      <c r="I521" t="s">
        <v>83</v>
      </c>
      <c r="J521" t="s">
        <v>84</v>
      </c>
      <c r="K521">
        <v>143</v>
      </c>
    </row>
    <row r="522" spans="1:11">
      <c r="A522" t="s">
        <v>20</v>
      </c>
      <c r="B522">
        <v>2184</v>
      </c>
      <c r="C522" t="s">
        <v>47</v>
      </c>
      <c r="D522" t="s">
        <v>35</v>
      </c>
      <c r="E522" t="s">
        <v>23</v>
      </c>
      <c r="F522" t="s">
        <v>4</v>
      </c>
      <c r="G522" t="s">
        <v>6</v>
      </c>
      <c r="H522" t="s">
        <v>5</v>
      </c>
      <c r="I522" t="s">
        <v>85</v>
      </c>
      <c r="J522" t="s">
        <v>86</v>
      </c>
      <c r="K522">
        <v>30</v>
      </c>
    </row>
    <row r="523" spans="1:11">
      <c r="A523" t="s">
        <v>20</v>
      </c>
      <c r="B523">
        <v>2224</v>
      </c>
      <c r="C523" t="s">
        <v>60</v>
      </c>
      <c r="D523" t="s">
        <v>41</v>
      </c>
      <c r="E523" t="s">
        <v>23</v>
      </c>
      <c r="F523" t="s">
        <v>8</v>
      </c>
      <c r="G523" t="s">
        <v>14</v>
      </c>
      <c r="H523" t="s">
        <v>1</v>
      </c>
      <c r="I523" t="s">
        <v>85</v>
      </c>
      <c r="J523" t="s">
        <v>86</v>
      </c>
      <c r="K523">
        <v>394</v>
      </c>
    </row>
    <row r="524" spans="1:11">
      <c r="A524" t="s">
        <v>20</v>
      </c>
      <c r="B524">
        <v>2191</v>
      </c>
      <c r="C524" t="s">
        <v>39</v>
      </c>
      <c r="D524" t="s">
        <v>35</v>
      </c>
      <c r="E524" t="s">
        <v>23</v>
      </c>
      <c r="F524" t="s">
        <v>0</v>
      </c>
      <c r="G524" t="s">
        <v>24</v>
      </c>
      <c r="H524" t="s">
        <v>1</v>
      </c>
      <c r="I524" t="s">
        <v>85</v>
      </c>
      <c r="J524" t="s">
        <v>86</v>
      </c>
      <c r="K524">
        <v>1768</v>
      </c>
    </row>
    <row r="525" spans="1:11">
      <c r="A525" t="s">
        <v>20</v>
      </c>
      <c r="B525">
        <v>2244</v>
      </c>
      <c r="C525" t="s">
        <v>45</v>
      </c>
      <c r="D525" t="s">
        <v>26</v>
      </c>
      <c r="E525" t="s">
        <v>23</v>
      </c>
      <c r="F525" t="s">
        <v>2</v>
      </c>
      <c r="G525" t="s">
        <v>11</v>
      </c>
      <c r="H525" t="s">
        <v>5</v>
      </c>
      <c r="I525" t="s">
        <v>83</v>
      </c>
      <c r="J525" t="s">
        <v>84</v>
      </c>
      <c r="K525">
        <v>335</v>
      </c>
    </row>
    <row r="526" spans="1:11">
      <c r="A526" t="s">
        <v>20</v>
      </c>
      <c r="B526">
        <v>2184</v>
      </c>
      <c r="C526" t="s">
        <v>47</v>
      </c>
      <c r="D526" t="s">
        <v>35</v>
      </c>
      <c r="E526" t="s">
        <v>23</v>
      </c>
      <c r="F526" t="s">
        <v>9</v>
      </c>
      <c r="G526" t="s">
        <v>10</v>
      </c>
      <c r="H526" t="s">
        <v>1</v>
      </c>
      <c r="I526" t="s">
        <v>85</v>
      </c>
      <c r="J526" t="s">
        <v>86</v>
      </c>
      <c r="K526">
        <v>67</v>
      </c>
    </row>
    <row r="527" spans="1:11">
      <c r="A527" t="s">
        <v>20</v>
      </c>
      <c r="B527">
        <v>2194</v>
      </c>
      <c r="C527" t="s">
        <v>30</v>
      </c>
      <c r="D527" t="s">
        <v>31</v>
      </c>
      <c r="E527" t="s">
        <v>23</v>
      </c>
      <c r="F527" t="s">
        <v>7</v>
      </c>
      <c r="G527" t="s">
        <v>15</v>
      </c>
      <c r="H527" t="s">
        <v>1</v>
      </c>
      <c r="I527" t="s">
        <v>85</v>
      </c>
      <c r="J527" t="s">
        <v>86</v>
      </c>
      <c r="K527">
        <v>8</v>
      </c>
    </row>
    <row r="528" spans="1:11">
      <c r="A528" t="s">
        <v>20</v>
      </c>
      <c r="B528">
        <v>2184</v>
      </c>
      <c r="C528" t="s">
        <v>47</v>
      </c>
      <c r="D528" t="s">
        <v>35</v>
      </c>
      <c r="E528" t="s">
        <v>23</v>
      </c>
      <c r="F528" t="s">
        <v>12</v>
      </c>
      <c r="G528" t="s">
        <v>13</v>
      </c>
      <c r="H528" t="s">
        <v>1</v>
      </c>
      <c r="I528" t="s">
        <v>85</v>
      </c>
      <c r="J528" t="s">
        <v>86</v>
      </c>
      <c r="K528">
        <v>138</v>
      </c>
    </row>
    <row r="529" spans="1:11">
      <c r="A529" t="s">
        <v>20</v>
      </c>
      <c r="B529">
        <v>2207</v>
      </c>
      <c r="C529" t="s">
        <v>57</v>
      </c>
      <c r="D529" t="s">
        <v>49</v>
      </c>
      <c r="E529" t="s">
        <v>23</v>
      </c>
      <c r="F529" t="s">
        <v>3</v>
      </c>
      <c r="G529" t="s">
        <v>43</v>
      </c>
      <c r="H529" t="s">
        <v>1</v>
      </c>
      <c r="I529" t="s">
        <v>85</v>
      </c>
      <c r="J529" t="s">
        <v>86</v>
      </c>
      <c r="K529">
        <v>541</v>
      </c>
    </row>
    <row r="530" spans="1:11">
      <c r="A530" t="s">
        <v>20</v>
      </c>
      <c r="B530">
        <v>2237</v>
      </c>
      <c r="C530" t="s">
        <v>42</v>
      </c>
      <c r="D530" t="s">
        <v>38</v>
      </c>
      <c r="E530" t="s">
        <v>23</v>
      </c>
      <c r="F530" t="s">
        <v>8</v>
      </c>
      <c r="G530" t="s">
        <v>14</v>
      </c>
      <c r="H530" t="s">
        <v>5</v>
      </c>
      <c r="I530" t="s">
        <v>83</v>
      </c>
      <c r="J530" t="s">
        <v>84</v>
      </c>
      <c r="K530">
        <v>1070</v>
      </c>
    </row>
    <row r="531" spans="1:11">
      <c r="A531" t="s">
        <v>20</v>
      </c>
      <c r="B531">
        <v>2161</v>
      </c>
      <c r="C531" t="s">
        <v>28</v>
      </c>
      <c r="D531" t="s">
        <v>29</v>
      </c>
      <c r="E531" t="s">
        <v>23</v>
      </c>
      <c r="F531" t="s">
        <v>7</v>
      </c>
      <c r="G531" t="s">
        <v>15</v>
      </c>
      <c r="H531" t="s">
        <v>1</v>
      </c>
      <c r="I531" t="s">
        <v>83</v>
      </c>
      <c r="J531" t="s">
        <v>84</v>
      </c>
      <c r="K531">
        <v>289</v>
      </c>
    </row>
    <row r="532" spans="1:11">
      <c r="A532" t="s">
        <v>20</v>
      </c>
      <c r="B532">
        <v>2154</v>
      </c>
      <c r="C532" t="s">
        <v>50</v>
      </c>
      <c r="D532" t="s">
        <v>29</v>
      </c>
      <c r="E532" t="s">
        <v>23</v>
      </c>
      <c r="F532" t="s">
        <v>0</v>
      </c>
      <c r="G532" t="s">
        <v>24</v>
      </c>
      <c r="H532" t="s">
        <v>1</v>
      </c>
      <c r="I532" t="s">
        <v>85</v>
      </c>
      <c r="J532" t="s">
        <v>86</v>
      </c>
      <c r="K532">
        <v>887</v>
      </c>
    </row>
    <row r="533" spans="1:11">
      <c r="A533" t="s">
        <v>20</v>
      </c>
      <c r="B533">
        <v>2214</v>
      </c>
      <c r="C533" t="s">
        <v>21</v>
      </c>
      <c r="D533" t="s">
        <v>22</v>
      </c>
      <c r="E533" t="s">
        <v>23</v>
      </c>
      <c r="F533" t="s">
        <v>3</v>
      </c>
      <c r="G533" t="s">
        <v>43</v>
      </c>
      <c r="H533" t="s">
        <v>1</v>
      </c>
      <c r="I533" t="s">
        <v>83</v>
      </c>
      <c r="J533" t="s">
        <v>84</v>
      </c>
      <c r="K533">
        <v>820</v>
      </c>
    </row>
    <row r="534" spans="1:11">
      <c r="A534" t="s">
        <v>20</v>
      </c>
      <c r="B534">
        <v>2167</v>
      </c>
      <c r="C534" t="s">
        <v>63</v>
      </c>
      <c r="D534" t="s">
        <v>33</v>
      </c>
      <c r="E534" t="s">
        <v>23</v>
      </c>
      <c r="F534" t="s">
        <v>12</v>
      </c>
      <c r="G534" t="s">
        <v>13</v>
      </c>
      <c r="H534" t="s">
        <v>1</v>
      </c>
      <c r="I534" t="s">
        <v>85</v>
      </c>
      <c r="J534" t="s">
        <v>86</v>
      </c>
      <c r="K534">
        <v>315</v>
      </c>
    </row>
    <row r="535" spans="1:11">
      <c r="A535" t="s">
        <v>20</v>
      </c>
      <c r="B535">
        <v>2161</v>
      </c>
      <c r="C535" t="s">
        <v>28</v>
      </c>
      <c r="D535" t="s">
        <v>29</v>
      </c>
      <c r="E535" t="s">
        <v>23</v>
      </c>
      <c r="F535" t="s">
        <v>12</v>
      </c>
      <c r="G535" t="s">
        <v>13</v>
      </c>
      <c r="H535" t="s">
        <v>1</v>
      </c>
      <c r="I535" t="s">
        <v>83</v>
      </c>
      <c r="J535" t="s">
        <v>84</v>
      </c>
      <c r="K535">
        <v>1370</v>
      </c>
    </row>
    <row r="536" spans="1:11">
      <c r="A536" t="s">
        <v>20</v>
      </c>
      <c r="B536">
        <v>2251</v>
      </c>
      <c r="C536" t="s">
        <v>25</v>
      </c>
      <c r="D536" t="s">
        <v>26</v>
      </c>
      <c r="E536" t="s">
        <v>27</v>
      </c>
      <c r="F536" t="s">
        <v>2</v>
      </c>
      <c r="G536" t="s">
        <v>11</v>
      </c>
      <c r="H536" t="s">
        <v>1</v>
      </c>
      <c r="I536" t="s">
        <v>83</v>
      </c>
      <c r="J536" t="s">
        <v>84</v>
      </c>
      <c r="K536">
        <v>49473</v>
      </c>
    </row>
    <row r="537" spans="1:11">
      <c r="A537" t="s">
        <v>20</v>
      </c>
      <c r="B537">
        <v>2197</v>
      </c>
      <c r="C537" t="s">
        <v>62</v>
      </c>
      <c r="D537" t="s">
        <v>31</v>
      </c>
      <c r="E537" t="s">
        <v>23</v>
      </c>
      <c r="F537" t="s">
        <v>2</v>
      </c>
      <c r="G537" t="s">
        <v>11</v>
      </c>
      <c r="H537" t="s">
        <v>1</v>
      </c>
      <c r="I537" t="s">
        <v>83</v>
      </c>
      <c r="J537" t="s">
        <v>84</v>
      </c>
      <c r="K537">
        <v>66614</v>
      </c>
    </row>
    <row r="538" spans="1:11">
      <c r="A538" t="s">
        <v>20</v>
      </c>
      <c r="B538">
        <v>2221</v>
      </c>
      <c r="C538" t="s">
        <v>58</v>
      </c>
      <c r="D538" t="s">
        <v>22</v>
      </c>
      <c r="E538" t="s">
        <v>23</v>
      </c>
      <c r="F538" t="s">
        <v>0</v>
      </c>
      <c r="G538" t="s">
        <v>24</v>
      </c>
      <c r="H538" t="s">
        <v>5</v>
      </c>
      <c r="I538" t="s">
        <v>83</v>
      </c>
      <c r="J538" t="s">
        <v>84</v>
      </c>
      <c r="K538">
        <v>7227</v>
      </c>
    </row>
    <row r="539" spans="1:11">
      <c r="A539" t="s">
        <v>20</v>
      </c>
      <c r="B539">
        <v>2181</v>
      </c>
      <c r="C539" t="s">
        <v>55</v>
      </c>
      <c r="D539" t="s">
        <v>53</v>
      </c>
      <c r="E539" t="s">
        <v>23</v>
      </c>
      <c r="F539" t="s">
        <v>8</v>
      </c>
      <c r="G539" t="s">
        <v>14</v>
      </c>
      <c r="H539" t="s">
        <v>1</v>
      </c>
      <c r="I539" t="s">
        <v>83</v>
      </c>
      <c r="J539" t="s">
        <v>84</v>
      </c>
      <c r="K539">
        <v>9139</v>
      </c>
    </row>
    <row r="540" spans="1:11">
      <c r="A540" t="s">
        <v>20</v>
      </c>
      <c r="B540">
        <v>2211</v>
      </c>
      <c r="C540" t="s">
        <v>54</v>
      </c>
      <c r="D540" t="s">
        <v>49</v>
      </c>
      <c r="E540" t="s">
        <v>23</v>
      </c>
      <c r="F540" t="s">
        <v>9</v>
      </c>
      <c r="G540" t="s">
        <v>10</v>
      </c>
      <c r="H540" t="s">
        <v>5</v>
      </c>
      <c r="I540" t="s">
        <v>85</v>
      </c>
      <c r="J540" t="s">
        <v>86</v>
      </c>
      <c r="K540">
        <v>604</v>
      </c>
    </row>
    <row r="541" spans="1:11">
      <c r="A541" t="s">
        <v>20</v>
      </c>
      <c r="B541">
        <v>2247</v>
      </c>
      <c r="C541" t="s">
        <v>64</v>
      </c>
      <c r="D541" t="s">
        <v>26</v>
      </c>
      <c r="E541" t="s">
        <v>23</v>
      </c>
      <c r="F541" t="s">
        <v>8</v>
      </c>
      <c r="G541" t="s">
        <v>14</v>
      </c>
      <c r="H541" t="s">
        <v>5</v>
      </c>
      <c r="I541" t="s">
        <v>83</v>
      </c>
      <c r="J541" t="s">
        <v>84</v>
      </c>
      <c r="K541">
        <v>1165.5</v>
      </c>
    </row>
    <row r="542" spans="1:11">
      <c r="A542" t="s">
        <v>20</v>
      </c>
      <c r="B542">
        <v>2227</v>
      </c>
      <c r="C542" t="s">
        <v>44</v>
      </c>
      <c r="D542" t="s">
        <v>41</v>
      </c>
      <c r="E542" t="s">
        <v>23</v>
      </c>
      <c r="F542" t="s">
        <v>3</v>
      </c>
      <c r="G542" t="s">
        <v>43</v>
      </c>
      <c r="H542" t="s">
        <v>1</v>
      </c>
      <c r="I542" t="s">
        <v>83</v>
      </c>
      <c r="J542" t="s">
        <v>84</v>
      </c>
      <c r="K542">
        <v>4044</v>
      </c>
    </row>
    <row r="543" spans="1:11">
      <c r="A543" t="s">
        <v>20</v>
      </c>
      <c r="B543">
        <v>2217</v>
      </c>
      <c r="C543" t="s">
        <v>36</v>
      </c>
      <c r="D543" t="s">
        <v>22</v>
      </c>
      <c r="E543" t="s">
        <v>23</v>
      </c>
      <c r="F543" t="s">
        <v>9</v>
      </c>
      <c r="G543" t="s">
        <v>10</v>
      </c>
      <c r="H543" t="s">
        <v>5</v>
      </c>
      <c r="I543" t="s">
        <v>85</v>
      </c>
      <c r="J543" t="s">
        <v>86</v>
      </c>
      <c r="K543">
        <v>522</v>
      </c>
    </row>
    <row r="544" spans="1:11">
      <c r="A544" t="s">
        <v>20</v>
      </c>
      <c r="B544">
        <v>2244</v>
      </c>
      <c r="C544" t="s">
        <v>45</v>
      </c>
      <c r="D544" t="s">
        <v>26</v>
      </c>
      <c r="E544" t="s">
        <v>23</v>
      </c>
      <c r="F544" t="s">
        <v>4</v>
      </c>
      <c r="G544" t="s">
        <v>6</v>
      </c>
      <c r="H544" t="s">
        <v>1</v>
      </c>
      <c r="I544" t="s">
        <v>83</v>
      </c>
      <c r="J544" t="s">
        <v>84</v>
      </c>
      <c r="K544">
        <v>1220</v>
      </c>
    </row>
    <row r="545" spans="1:11">
      <c r="A545" t="s">
        <v>20</v>
      </c>
      <c r="B545">
        <v>2217</v>
      </c>
      <c r="C545" t="s">
        <v>36</v>
      </c>
      <c r="D545" t="s">
        <v>22</v>
      </c>
      <c r="E545" t="s">
        <v>23</v>
      </c>
      <c r="F545" t="s">
        <v>12</v>
      </c>
      <c r="G545" t="s">
        <v>13</v>
      </c>
      <c r="H545" t="s">
        <v>5</v>
      </c>
      <c r="I545" t="s">
        <v>85</v>
      </c>
      <c r="J545" t="s">
        <v>86</v>
      </c>
      <c r="K545">
        <v>538</v>
      </c>
    </row>
    <row r="546" spans="1:11">
      <c r="A546" t="s">
        <v>20</v>
      </c>
      <c r="B546">
        <v>2194</v>
      </c>
      <c r="C546" t="s">
        <v>30</v>
      </c>
      <c r="D546" t="s">
        <v>31</v>
      </c>
      <c r="E546" t="s">
        <v>23</v>
      </c>
      <c r="F546" t="s">
        <v>9</v>
      </c>
      <c r="G546" t="s">
        <v>10</v>
      </c>
      <c r="H546" t="s">
        <v>1</v>
      </c>
      <c r="I546" t="s">
        <v>85</v>
      </c>
      <c r="J546" t="s">
        <v>86</v>
      </c>
      <c r="K546">
        <v>24</v>
      </c>
    </row>
    <row r="547" spans="1:11">
      <c r="A547" t="s">
        <v>20</v>
      </c>
      <c r="B547">
        <v>2161</v>
      </c>
      <c r="C547" t="s">
        <v>28</v>
      </c>
      <c r="D547" t="s">
        <v>29</v>
      </c>
      <c r="E547" t="s">
        <v>23</v>
      </c>
      <c r="F547" t="s">
        <v>7</v>
      </c>
      <c r="G547" t="s">
        <v>15</v>
      </c>
      <c r="H547" t="s">
        <v>1</v>
      </c>
      <c r="I547" t="s">
        <v>85</v>
      </c>
      <c r="J547" t="s">
        <v>86</v>
      </c>
      <c r="K547">
        <v>60</v>
      </c>
    </row>
    <row r="548" spans="1:11">
      <c r="A548" t="s">
        <v>20</v>
      </c>
      <c r="B548">
        <v>2194</v>
      </c>
      <c r="C548" t="s">
        <v>30</v>
      </c>
      <c r="D548" t="s">
        <v>31</v>
      </c>
      <c r="E548" t="s">
        <v>23</v>
      </c>
      <c r="F548" t="s">
        <v>3</v>
      </c>
      <c r="G548" t="s">
        <v>43</v>
      </c>
      <c r="H548" t="s">
        <v>1</v>
      </c>
      <c r="I548" t="s">
        <v>83</v>
      </c>
      <c r="J548" t="s">
        <v>84</v>
      </c>
      <c r="K548">
        <v>788</v>
      </c>
    </row>
    <row r="549" spans="1:11">
      <c r="A549" t="s">
        <v>20</v>
      </c>
      <c r="B549">
        <v>2157</v>
      </c>
      <c r="C549" t="s">
        <v>46</v>
      </c>
      <c r="D549" t="s">
        <v>29</v>
      </c>
      <c r="E549" t="s">
        <v>23</v>
      </c>
      <c r="F549" t="s">
        <v>4</v>
      </c>
      <c r="G549" t="s">
        <v>6</v>
      </c>
      <c r="H549" t="s">
        <v>1</v>
      </c>
      <c r="I549" t="s">
        <v>83</v>
      </c>
      <c r="J549" t="s">
        <v>84</v>
      </c>
      <c r="K549">
        <v>11028</v>
      </c>
    </row>
    <row r="550" spans="1:11">
      <c r="A550" t="s">
        <v>20</v>
      </c>
      <c r="B550">
        <v>2197</v>
      </c>
      <c r="C550" t="s">
        <v>62</v>
      </c>
      <c r="D550" t="s">
        <v>31</v>
      </c>
      <c r="E550" t="s">
        <v>23</v>
      </c>
      <c r="F550" t="s">
        <v>8</v>
      </c>
      <c r="G550" t="s">
        <v>14</v>
      </c>
      <c r="H550" t="s">
        <v>1</v>
      </c>
      <c r="I550" t="s">
        <v>85</v>
      </c>
      <c r="J550" t="s">
        <v>86</v>
      </c>
      <c r="K550">
        <v>1709</v>
      </c>
    </row>
    <row r="551" spans="1:11">
      <c r="A551" t="s">
        <v>20</v>
      </c>
      <c r="B551">
        <v>2177</v>
      </c>
      <c r="C551" t="s">
        <v>52</v>
      </c>
      <c r="D551" t="s">
        <v>53</v>
      </c>
      <c r="E551" t="s">
        <v>23</v>
      </c>
      <c r="F551" t="s">
        <v>4</v>
      </c>
      <c r="G551" t="s">
        <v>6</v>
      </c>
      <c r="H551" t="s">
        <v>1</v>
      </c>
      <c r="I551" t="s">
        <v>85</v>
      </c>
      <c r="J551" t="s">
        <v>86</v>
      </c>
      <c r="K551">
        <v>2764</v>
      </c>
    </row>
    <row r="552" spans="1:11">
      <c r="A552" t="s">
        <v>20</v>
      </c>
      <c r="B552">
        <v>2171</v>
      </c>
      <c r="C552" t="s">
        <v>32</v>
      </c>
      <c r="D552" t="s">
        <v>33</v>
      </c>
      <c r="E552" t="s">
        <v>23</v>
      </c>
      <c r="F552" t="s">
        <v>8</v>
      </c>
      <c r="G552" t="s">
        <v>14</v>
      </c>
      <c r="H552" t="s">
        <v>1</v>
      </c>
      <c r="I552" t="s">
        <v>85</v>
      </c>
      <c r="J552" t="s">
        <v>86</v>
      </c>
      <c r="K552">
        <v>1143</v>
      </c>
    </row>
    <row r="553" spans="1:11">
      <c r="A553" t="s">
        <v>20</v>
      </c>
      <c r="B553">
        <v>2227</v>
      </c>
      <c r="C553" t="s">
        <v>44</v>
      </c>
      <c r="D553" t="s">
        <v>41</v>
      </c>
      <c r="E553" t="s">
        <v>23</v>
      </c>
      <c r="F553" t="s">
        <v>0</v>
      </c>
      <c r="G553" t="s">
        <v>24</v>
      </c>
      <c r="H553" t="s">
        <v>1</v>
      </c>
      <c r="I553" t="s">
        <v>85</v>
      </c>
      <c r="J553" t="s">
        <v>86</v>
      </c>
      <c r="K553">
        <v>1400</v>
      </c>
    </row>
    <row r="554" spans="1:11">
      <c r="A554" t="s">
        <v>20</v>
      </c>
      <c r="B554">
        <v>2224</v>
      </c>
      <c r="C554" t="s">
        <v>60</v>
      </c>
      <c r="D554" t="s">
        <v>41</v>
      </c>
      <c r="E554" t="s">
        <v>23</v>
      </c>
      <c r="F554" t="s">
        <v>0</v>
      </c>
      <c r="G554" t="s">
        <v>24</v>
      </c>
      <c r="H554" t="s">
        <v>1</v>
      </c>
      <c r="I554" t="s">
        <v>83</v>
      </c>
      <c r="J554" t="s">
        <v>84</v>
      </c>
      <c r="K554">
        <v>3172</v>
      </c>
    </row>
    <row r="555" spans="1:11">
      <c r="A555" t="s">
        <v>20</v>
      </c>
      <c r="B555">
        <v>2211</v>
      </c>
      <c r="C555" t="s">
        <v>54</v>
      </c>
      <c r="D555" t="s">
        <v>49</v>
      </c>
      <c r="E555" t="s">
        <v>23</v>
      </c>
      <c r="F555" t="s">
        <v>0</v>
      </c>
      <c r="G555" t="s">
        <v>24</v>
      </c>
      <c r="H555" t="s">
        <v>5</v>
      </c>
      <c r="I555" t="s">
        <v>83</v>
      </c>
      <c r="J555" t="s">
        <v>84</v>
      </c>
      <c r="K555">
        <v>6970</v>
      </c>
    </row>
    <row r="556" spans="1:11">
      <c r="A556" t="s">
        <v>20</v>
      </c>
      <c r="B556">
        <v>2184</v>
      </c>
      <c r="C556" t="s">
        <v>47</v>
      </c>
      <c r="D556" t="s">
        <v>35</v>
      </c>
      <c r="E556" t="s">
        <v>23</v>
      </c>
      <c r="F556" t="s">
        <v>4</v>
      </c>
      <c r="G556" t="s">
        <v>6</v>
      </c>
      <c r="H556" t="s">
        <v>5</v>
      </c>
      <c r="I556" t="s">
        <v>83</v>
      </c>
      <c r="J556" t="s">
        <v>84</v>
      </c>
      <c r="K556">
        <v>43</v>
      </c>
    </row>
    <row r="557" spans="1:11">
      <c r="A557" t="s">
        <v>20</v>
      </c>
      <c r="B557">
        <v>2197</v>
      </c>
      <c r="C557" t="s">
        <v>62</v>
      </c>
      <c r="D557" t="s">
        <v>31</v>
      </c>
      <c r="E557" t="s">
        <v>23</v>
      </c>
      <c r="F557" t="s">
        <v>2</v>
      </c>
      <c r="G557" t="s">
        <v>11</v>
      </c>
      <c r="H557" t="s">
        <v>1</v>
      </c>
      <c r="I557" t="s">
        <v>85</v>
      </c>
      <c r="J557" t="s">
        <v>86</v>
      </c>
      <c r="K557">
        <v>10868</v>
      </c>
    </row>
    <row r="558" spans="1:11">
      <c r="A558" t="s">
        <v>20</v>
      </c>
      <c r="B558">
        <v>2231</v>
      </c>
      <c r="C558" t="s">
        <v>40</v>
      </c>
      <c r="D558" t="s">
        <v>41</v>
      </c>
      <c r="E558" t="s">
        <v>23</v>
      </c>
      <c r="F558" t="s">
        <v>8</v>
      </c>
      <c r="G558" t="s">
        <v>14</v>
      </c>
      <c r="H558" t="s">
        <v>5</v>
      </c>
      <c r="I558" t="s">
        <v>83</v>
      </c>
      <c r="J558" t="s">
        <v>84</v>
      </c>
      <c r="K558">
        <v>1286</v>
      </c>
    </row>
    <row r="559" spans="1:11">
      <c r="A559" t="s">
        <v>20</v>
      </c>
      <c r="B559">
        <v>2237</v>
      </c>
      <c r="C559" t="s">
        <v>42</v>
      </c>
      <c r="D559" t="s">
        <v>38</v>
      </c>
      <c r="E559" t="s">
        <v>23</v>
      </c>
      <c r="F559" t="s">
        <v>8</v>
      </c>
      <c r="G559" t="s">
        <v>14</v>
      </c>
      <c r="H559" t="s">
        <v>5</v>
      </c>
      <c r="I559" t="s">
        <v>85</v>
      </c>
      <c r="J559" t="s">
        <v>86</v>
      </c>
      <c r="K559">
        <v>1531</v>
      </c>
    </row>
    <row r="560" spans="1:11">
      <c r="A560" t="s">
        <v>20</v>
      </c>
      <c r="B560">
        <v>2174</v>
      </c>
      <c r="C560" t="s">
        <v>59</v>
      </c>
      <c r="D560" t="s">
        <v>53</v>
      </c>
      <c r="E560" t="s">
        <v>23</v>
      </c>
      <c r="F560" t="s">
        <v>9</v>
      </c>
      <c r="G560" t="s">
        <v>10</v>
      </c>
      <c r="H560" t="s">
        <v>1</v>
      </c>
      <c r="I560" t="s">
        <v>83</v>
      </c>
      <c r="J560" t="s">
        <v>84</v>
      </c>
      <c r="K560">
        <v>171</v>
      </c>
    </row>
    <row r="561" spans="1:11">
      <c r="A561" t="s">
        <v>20</v>
      </c>
      <c r="B561">
        <v>2181</v>
      </c>
      <c r="C561" t="s">
        <v>55</v>
      </c>
      <c r="D561" t="s">
        <v>53</v>
      </c>
      <c r="E561" t="s">
        <v>23</v>
      </c>
      <c r="F561" t="s">
        <v>12</v>
      </c>
      <c r="G561" t="s">
        <v>13</v>
      </c>
      <c r="H561" t="s">
        <v>5</v>
      </c>
      <c r="I561" t="s">
        <v>85</v>
      </c>
      <c r="J561" t="s">
        <v>86</v>
      </c>
      <c r="K561">
        <v>551</v>
      </c>
    </row>
    <row r="562" spans="1:11">
      <c r="A562" t="s">
        <v>20</v>
      </c>
      <c r="B562">
        <v>2237</v>
      </c>
      <c r="C562" t="s">
        <v>42</v>
      </c>
      <c r="D562" t="s">
        <v>38</v>
      </c>
      <c r="E562" t="s">
        <v>23</v>
      </c>
      <c r="F562" t="s">
        <v>2</v>
      </c>
      <c r="G562" t="s">
        <v>11</v>
      </c>
      <c r="H562" t="s">
        <v>5</v>
      </c>
      <c r="I562" t="s">
        <v>83</v>
      </c>
      <c r="J562" t="s">
        <v>84</v>
      </c>
      <c r="K562">
        <v>2500</v>
      </c>
    </row>
    <row r="563" spans="1:11">
      <c r="A563" t="s">
        <v>20</v>
      </c>
      <c r="B563">
        <v>2201</v>
      </c>
      <c r="C563" t="s">
        <v>51</v>
      </c>
      <c r="D563" t="s">
        <v>31</v>
      </c>
      <c r="E563" t="s">
        <v>23</v>
      </c>
      <c r="F563" t="s">
        <v>0</v>
      </c>
      <c r="G563" t="s">
        <v>24</v>
      </c>
      <c r="H563" t="s">
        <v>1</v>
      </c>
      <c r="I563" t="s">
        <v>83</v>
      </c>
      <c r="J563" t="s">
        <v>84</v>
      </c>
      <c r="K563">
        <v>12041</v>
      </c>
    </row>
    <row r="564" spans="1:11">
      <c r="A564" t="s">
        <v>20</v>
      </c>
      <c r="B564">
        <v>2187</v>
      </c>
      <c r="C564" t="s">
        <v>34</v>
      </c>
      <c r="D564" t="s">
        <v>35</v>
      </c>
      <c r="E564" t="s">
        <v>23</v>
      </c>
      <c r="F564" t="s">
        <v>4</v>
      </c>
      <c r="G564" t="s">
        <v>6</v>
      </c>
      <c r="H564" t="s">
        <v>5</v>
      </c>
      <c r="I564" t="s">
        <v>85</v>
      </c>
      <c r="J564" t="s">
        <v>86</v>
      </c>
      <c r="K564">
        <v>64</v>
      </c>
    </row>
    <row r="565" spans="1:11">
      <c r="A565" t="s">
        <v>20</v>
      </c>
      <c r="B565">
        <v>2191</v>
      </c>
      <c r="C565" t="s">
        <v>39</v>
      </c>
      <c r="D565" t="s">
        <v>35</v>
      </c>
      <c r="E565" t="s">
        <v>23</v>
      </c>
      <c r="F565" t="s">
        <v>2</v>
      </c>
      <c r="G565" t="s">
        <v>11</v>
      </c>
      <c r="H565" t="s">
        <v>1</v>
      </c>
      <c r="I565" t="s">
        <v>85</v>
      </c>
      <c r="J565" t="s">
        <v>86</v>
      </c>
      <c r="K565">
        <v>10681</v>
      </c>
    </row>
    <row r="566" spans="1:11">
      <c r="A566" t="s">
        <v>20</v>
      </c>
      <c r="B566">
        <v>2157</v>
      </c>
      <c r="C566" t="s">
        <v>46</v>
      </c>
      <c r="D566" t="s">
        <v>29</v>
      </c>
      <c r="E566" t="s">
        <v>23</v>
      </c>
      <c r="F566" t="s">
        <v>12</v>
      </c>
      <c r="G566" t="s">
        <v>13</v>
      </c>
      <c r="H566" t="s">
        <v>1</v>
      </c>
      <c r="I566" t="s">
        <v>83</v>
      </c>
      <c r="J566" t="s">
        <v>84</v>
      </c>
      <c r="K566">
        <v>1315</v>
      </c>
    </row>
    <row r="567" spans="1:11">
      <c r="A567" t="s">
        <v>20</v>
      </c>
      <c r="B567">
        <v>2184</v>
      </c>
      <c r="C567" t="s">
        <v>47</v>
      </c>
      <c r="D567" t="s">
        <v>35</v>
      </c>
      <c r="E567" t="s">
        <v>23</v>
      </c>
      <c r="F567" t="s">
        <v>7</v>
      </c>
      <c r="G567" t="s">
        <v>15</v>
      </c>
      <c r="H567" t="s">
        <v>5</v>
      </c>
      <c r="I567" t="s">
        <v>83</v>
      </c>
      <c r="J567" t="s">
        <v>84</v>
      </c>
      <c r="K567">
        <v>6</v>
      </c>
    </row>
    <row r="568" spans="1:11">
      <c r="A568" t="s">
        <v>20</v>
      </c>
      <c r="B568">
        <v>2231</v>
      </c>
      <c r="C568" t="s">
        <v>40</v>
      </c>
      <c r="D568" t="s">
        <v>41</v>
      </c>
      <c r="E568" t="s">
        <v>23</v>
      </c>
      <c r="F568" t="s">
        <v>3</v>
      </c>
      <c r="G568" t="s">
        <v>43</v>
      </c>
      <c r="H568" t="s">
        <v>5</v>
      </c>
      <c r="I568" t="s">
        <v>83</v>
      </c>
      <c r="J568" t="s">
        <v>84</v>
      </c>
      <c r="K568">
        <v>5157</v>
      </c>
    </row>
    <row r="569" spans="1:11">
      <c r="A569" t="s">
        <v>20</v>
      </c>
      <c r="B569">
        <v>2161</v>
      </c>
      <c r="C569" t="s">
        <v>28</v>
      </c>
      <c r="D569" t="s">
        <v>29</v>
      </c>
      <c r="E569" t="s">
        <v>23</v>
      </c>
      <c r="F569" t="s">
        <v>2</v>
      </c>
      <c r="G569" t="s">
        <v>11</v>
      </c>
      <c r="H569" t="s">
        <v>5</v>
      </c>
      <c r="I569" t="s">
        <v>83</v>
      </c>
      <c r="J569" t="s">
        <v>84</v>
      </c>
      <c r="K569">
        <v>2788.5</v>
      </c>
    </row>
    <row r="570" spans="1:11">
      <c r="A570" t="s">
        <v>20</v>
      </c>
      <c r="B570">
        <v>2217</v>
      </c>
      <c r="C570" t="s">
        <v>36</v>
      </c>
      <c r="D570" t="s">
        <v>22</v>
      </c>
      <c r="E570" t="s">
        <v>23</v>
      </c>
      <c r="F570" t="s">
        <v>0</v>
      </c>
      <c r="G570" t="s">
        <v>24</v>
      </c>
      <c r="H570" t="s">
        <v>1</v>
      </c>
      <c r="I570" t="s">
        <v>83</v>
      </c>
      <c r="J570" t="s">
        <v>84</v>
      </c>
      <c r="K570">
        <v>12561</v>
      </c>
    </row>
    <row r="571" spans="1:11">
      <c r="A571" t="s">
        <v>20</v>
      </c>
      <c r="B571">
        <v>2191</v>
      </c>
      <c r="C571" t="s">
        <v>39</v>
      </c>
      <c r="D571" t="s">
        <v>35</v>
      </c>
      <c r="E571" t="s">
        <v>23</v>
      </c>
      <c r="F571" t="s">
        <v>2</v>
      </c>
      <c r="G571" t="s">
        <v>11</v>
      </c>
      <c r="H571" t="s">
        <v>1</v>
      </c>
      <c r="I571" t="s">
        <v>83</v>
      </c>
      <c r="J571" t="s">
        <v>84</v>
      </c>
      <c r="K571">
        <v>61317</v>
      </c>
    </row>
    <row r="572" spans="1:11">
      <c r="A572" t="s">
        <v>20</v>
      </c>
      <c r="B572">
        <v>2217</v>
      </c>
      <c r="C572" t="s">
        <v>36</v>
      </c>
      <c r="D572" t="s">
        <v>22</v>
      </c>
      <c r="E572" t="s">
        <v>23</v>
      </c>
      <c r="F572" t="s">
        <v>9</v>
      </c>
      <c r="G572" t="s">
        <v>10</v>
      </c>
      <c r="H572" t="s">
        <v>1</v>
      </c>
      <c r="I572" t="s">
        <v>85</v>
      </c>
      <c r="J572" t="s">
        <v>86</v>
      </c>
      <c r="K572">
        <v>609</v>
      </c>
    </row>
    <row r="573" spans="1:11">
      <c r="A573" t="s">
        <v>20</v>
      </c>
      <c r="B573">
        <v>2197</v>
      </c>
      <c r="C573" t="s">
        <v>62</v>
      </c>
      <c r="D573" t="s">
        <v>31</v>
      </c>
      <c r="E573" t="s">
        <v>23</v>
      </c>
      <c r="F573" t="s">
        <v>7</v>
      </c>
      <c r="G573" t="s">
        <v>15</v>
      </c>
      <c r="H573" t="s">
        <v>1</v>
      </c>
      <c r="I573" t="s">
        <v>83</v>
      </c>
      <c r="J573" t="s">
        <v>84</v>
      </c>
      <c r="K573">
        <v>1003</v>
      </c>
    </row>
    <row r="574" spans="1:11">
      <c r="A574" t="s">
        <v>20</v>
      </c>
      <c r="B574">
        <v>2187</v>
      </c>
      <c r="C574" t="s">
        <v>34</v>
      </c>
      <c r="D574" t="s">
        <v>35</v>
      </c>
      <c r="E574" t="s">
        <v>23</v>
      </c>
      <c r="F574" t="s">
        <v>8</v>
      </c>
      <c r="G574" t="s">
        <v>14</v>
      </c>
      <c r="H574" t="s">
        <v>5</v>
      </c>
      <c r="I574" t="s">
        <v>85</v>
      </c>
      <c r="J574" t="s">
        <v>86</v>
      </c>
      <c r="K574">
        <v>1154</v>
      </c>
    </row>
    <row r="575" spans="1:11">
      <c r="A575" t="s">
        <v>20</v>
      </c>
      <c r="B575">
        <v>2157</v>
      </c>
      <c r="C575" t="s">
        <v>46</v>
      </c>
      <c r="D575" t="s">
        <v>29</v>
      </c>
      <c r="E575" t="s">
        <v>23</v>
      </c>
      <c r="F575" t="s">
        <v>0</v>
      </c>
      <c r="G575" t="s">
        <v>24</v>
      </c>
      <c r="H575" t="s">
        <v>5</v>
      </c>
      <c r="I575" t="s">
        <v>85</v>
      </c>
      <c r="J575" t="s">
        <v>86</v>
      </c>
      <c r="K575">
        <v>1525</v>
      </c>
    </row>
    <row r="576" spans="1:11">
      <c r="A576" t="s">
        <v>20</v>
      </c>
      <c r="B576">
        <v>2194</v>
      </c>
      <c r="C576" t="s">
        <v>30</v>
      </c>
      <c r="D576" t="s">
        <v>31</v>
      </c>
      <c r="E576" t="s">
        <v>23</v>
      </c>
      <c r="F576" t="s">
        <v>2</v>
      </c>
      <c r="G576" t="s">
        <v>11</v>
      </c>
      <c r="H576" t="s">
        <v>1</v>
      </c>
      <c r="I576" t="s">
        <v>83</v>
      </c>
      <c r="J576" t="s">
        <v>84</v>
      </c>
      <c r="K576">
        <v>12503</v>
      </c>
    </row>
    <row r="577" spans="1:11">
      <c r="A577" t="s">
        <v>20</v>
      </c>
      <c r="B577">
        <v>2187</v>
      </c>
      <c r="C577" t="s">
        <v>34</v>
      </c>
      <c r="D577" t="s">
        <v>35</v>
      </c>
      <c r="E577" t="s">
        <v>23</v>
      </c>
      <c r="F577" t="s">
        <v>9</v>
      </c>
      <c r="G577" t="s">
        <v>10</v>
      </c>
      <c r="H577" t="s">
        <v>1</v>
      </c>
      <c r="I577" t="s">
        <v>85</v>
      </c>
      <c r="J577" t="s">
        <v>86</v>
      </c>
      <c r="K577">
        <v>781</v>
      </c>
    </row>
    <row r="578" spans="1:11">
      <c r="A578" t="s">
        <v>20</v>
      </c>
      <c r="B578">
        <v>2164</v>
      </c>
      <c r="C578" t="s">
        <v>56</v>
      </c>
      <c r="D578" t="s">
        <v>33</v>
      </c>
      <c r="E578" t="s">
        <v>23</v>
      </c>
      <c r="F578" t="s">
        <v>9</v>
      </c>
      <c r="G578" t="s">
        <v>10</v>
      </c>
      <c r="H578" t="s">
        <v>1</v>
      </c>
      <c r="I578" t="s">
        <v>83</v>
      </c>
      <c r="J578" t="s">
        <v>84</v>
      </c>
      <c r="K578">
        <v>162</v>
      </c>
    </row>
    <row r="579" spans="1:11">
      <c r="A579" t="s">
        <v>20</v>
      </c>
      <c r="B579">
        <v>2211</v>
      </c>
      <c r="C579" t="s">
        <v>54</v>
      </c>
      <c r="D579" t="s">
        <v>49</v>
      </c>
      <c r="E579" t="s">
        <v>23</v>
      </c>
      <c r="F579" t="s">
        <v>12</v>
      </c>
      <c r="G579" t="s">
        <v>13</v>
      </c>
      <c r="H579" t="s">
        <v>5</v>
      </c>
      <c r="I579" t="s">
        <v>83</v>
      </c>
      <c r="J579" t="s">
        <v>84</v>
      </c>
      <c r="K579">
        <v>2219</v>
      </c>
    </row>
    <row r="580" spans="1:11">
      <c r="A580" t="s">
        <v>20</v>
      </c>
      <c r="B580">
        <v>2184</v>
      </c>
      <c r="C580" t="s">
        <v>47</v>
      </c>
      <c r="D580" t="s">
        <v>35</v>
      </c>
      <c r="E580" t="s">
        <v>23</v>
      </c>
      <c r="F580" t="s">
        <v>8</v>
      </c>
      <c r="G580" t="s">
        <v>14</v>
      </c>
      <c r="H580" t="s">
        <v>5</v>
      </c>
      <c r="I580" t="s">
        <v>85</v>
      </c>
      <c r="J580" t="s">
        <v>86</v>
      </c>
      <c r="K580">
        <v>68</v>
      </c>
    </row>
    <row r="581" spans="1:11">
      <c r="A581" t="s">
        <v>20</v>
      </c>
      <c r="B581">
        <v>2187</v>
      </c>
      <c r="C581" t="s">
        <v>34</v>
      </c>
      <c r="D581" t="s">
        <v>35</v>
      </c>
      <c r="E581" t="s">
        <v>23</v>
      </c>
      <c r="F581" t="s">
        <v>12</v>
      </c>
      <c r="G581" t="s">
        <v>13</v>
      </c>
      <c r="H581" t="s">
        <v>1</v>
      </c>
      <c r="I581" t="s">
        <v>85</v>
      </c>
      <c r="J581" t="s">
        <v>86</v>
      </c>
      <c r="K581">
        <v>459</v>
      </c>
    </row>
    <row r="582" spans="1:11">
      <c r="A582" t="s">
        <v>20</v>
      </c>
      <c r="B582">
        <v>2207</v>
      </c>
      <c r="C582" t="s">
        <v>57</v>
      </c>
      <c r="D582" t="s">
        <v>49</v>
      </c>
      <c r="E582" t="s">
        <v>23</v>
      </c>
      <c r="F582" t="s">
        <v>2</v>
      </c>
      <c r="G582" t="s">
        <v>11</v>
      </c>
      <c r="H582" t="s">
        <v>5</v>
      </c>
      <c r="I582" t="s">
        <v>83</v>
      </c>
      <c r="J582" t="s">
        <v>84</v>
      </c>
      <c r="K582">
        <v>3206</v>
      </c>
    </row>
    <row r="583" spans="1:11">
      <c r="A583" t="s">
        <v>20</v>
      </c>
      <c r="B583">
        <v>2194</v>
      </c>
      <c r="C583" t="s">
        <v>30</v>
      </c>
      <c r="D583" t="s">
        <v>31</v>
      </c>
      <c r="E583" t="s">
        <v>23</v>
      </c>
      <c r="F583" t="s">
        <v>0</v>
      </c>
      <c r="G583" t="s">
        <v>24</v>
      </c>
      <c r="H583" t="s">
        <v>5</v>
      </c>
      <c r="I583" t="s">
        <v>85</v>
      </c>
      <c r="J583" t="s">
        <v>86</v>
      </c>
      <c r="K583">
        <v>303</v>
      </c>
    </row>
    <row r="584" spans="1:11">
      <c r="A584" t="s">
        <v>20</v>
      </c>
      <c r="B584">
        <v>2241</v>
      </c>
      <c r="C584" t="s">
        <v>37</v>
      </c>
      <c r="D584" t="s">
        <v>38</v>
      </c>
      <c r="E584" t="s">
        <v>23</v>
      </c>
      <c r="F584" t="s">
        <v>4</v>
      </c>
      <c r="G584" t="s">
        <v>6</v>
      </c>
      <c r="H584" t="s">
        <v>1</v>
      </c>
      <c r="I584" t="s">
        <v>85</v>
      </c>
      <c r="J584" t="s">
        <v>86</v>
      </c>
      <c r="K584">
        <v>2836</v>
      </c>
    </row>
    <row r="585" spans="1:11">
      <c r="A585" t="s">
        <v>20</v>
      </c>
      <c r="B585">
        <v>2177</v>
      </c>
      <c r="C585" t="s">
        <v>52</v>
      </c>
      <c r="D585" t="s">
        <v>53</v>
      </c>
      <c r="E585" t="s">
        <v>23</v>
      </c>
      <c r="F585" t="s">
        <v>9</v>
      </c>
      <c r="G585" t="s">
        <v>10</v>
      </c>
      <c r="H585" t="s">
        <v>1</v>
      </c>
      <c r="I585" t="s">
        <v>85</v>
      </c>
      <c r="J585" t="s">
        <v>86</v>
      </c>
      <c r="K585">
        <v>666</v>
      </c>
    </row>
    <row r="586" spans="1:11">
      <c r="A586" t="s">
        <v>20</v>
      </c>
      <c r="B586">
        <v>2251</v>
      </c>
      <c r="C586" t="s">
        <v>25</v>
      </c>
      <c r="D586" t="s">
        <v>26</v>
      </c>
      <c r="E586" t="s">
        <v>27</v>
      </c>
      <c r="F586" t="s">
        <v>3</v>
      </c>
      <c r="G586" t="s">
        <v>43</v>
      </c>
      <c r="H586" t="s">
        <v>1</v>
      </c>
      <c r="I586" t="s">
        <v>83</v>
      </c>
      <c r="J586" t="s">
        <v>84</v>
      </c>
      <c r="K586">
        <v>3467</v>
      </c>
    </row>
    <row r="587" spans="1:11">
      <c r="A587" t="s">
        <v>20</v>
      </c>
      <c r="B587">
        <v>2177</v>
      </c>
      <c r="C587" t="s">
        <v>52</v>
      </c>
      <c r="D587" t="s">
        <v>53</v>
      </c>
      <c r="E587" t="s">
        <v>23</v>
      </c>
      <c r="F587" t="s">
        <v>12</v>
      </c>
      <c r="G587" t="s">
        <v>13</v>
      </c>
      <c r="H587" t="s">
        <v>1</v>
      </c>
      <c r="I587" t="s">
        <v>83</v>
      </c>
      <c r="J587" t="s">
        <v>84</v>
      </c>
      <c r="K587">
        <v>2131</v>
      </c>
    </row>
    <row r="588" spans="1:11">
      <c r="A588" t="s">
        <v>20</v>
      </c>
      <c r="B588">
        <v>2181</v>
      </c>
      <c r="C588" t="s">
        <v>55</v>
      </c>
      <c r="D588" t="s">
        <v>53</v>
      </c>
      <c r="E588" t="s">
        <v>23</v>
      </c>
      <c r="F588" t="s">
        <v>3</v>
      </c>
      <c r="G588" t="s">
        <v>43</v>
      </c>
      <c r="H588" t="s">
        <v>5</v>
      </c>
      <c r="I588" t="s">
        <v>85</v>
      </c>
      <c r="J588" t="s">
        <v>86</v>
      </c>
      <c r="K588">
        <v>600</v>
      </c>
    </row>
    <row r="589" spans="1:11">
      <c r="A589" t="s">
        <v>20</v>
      </c>
      <c r="B589">
        <v>2234</v>
      </c>
      <c r="C589" t="s">
        <v>61</v>
      </c>
      <c r="D589" t="s">
        <v>38</v>
      </c>
      <c r="E589" t="s">
        <v>23</v>
      </c>
      <c r="F589" t="s">
        <v>3</v>
      </c>
      <c r="G589" t="s">
        <v>43</v>
      </c>
      <c r="H589" t="s">
        <v>5</v>
      </c>
      <c r="I589" t="s">
        <v>83</v>
      </c>
      <c r="J589" t="s">
        <v>84</v>
      </c>
      <c r="K589">
        <v>2894</v>
      </c>
    </row>
    <row r="590" spans="1:11">
      <c r="A590" t="s">
        <v>20</v>
      </c>
      <c r="B590">
        <v>2174</v>
      </c>
      <c r="C590" t="s">
        <v>59</v>
      </c>
      <c r="D590" t="s">
        <v>53</v>
      </c>
      <c r="E590" t="s">
        <v>23</v>
      </c>
      <c r="F590" t="s">
        <v>4</v>
      </c>
      <c r="G590" t="s">
        <v>6</v>
      </c>
      <c r="H590" t="s">
        <v>5</v>
      </c>
      <c r="I590" t="s">
        <v>83</v>
      </c>
      <c r="J590" t="s">
        <v>84</v>
      </c>
      <c r="K590">
        <v>43</v>
      </c>
    </row>
    <row r="591" spans="1:11">
      <c r="A591" t="s">
        <v>20</v>
      </c>
      <c r="B591">
        <v>2241</v>
      </c>
      <c r="C591" t="s">
        <v>37</v>
      </c>
      <c r="D591" t="s">
        <v>38</v>
      </c>
      <c r="E591" t="s">
        <v>23</v>
      </c>
      <c r="F591" t="s">
        <v>12</v>
      </c>
      <c r="G591" t="s">
        <v>13</v>
      </c>
      <c r="H591" t="s">
        <v>5</v>
      </c>
      <c r="I591" t="s">
        <v>83</v>
      </c>
      <c r="J591" t="s">
        <v>84</v>
      </c>
      <c r="K591">
        <v>1532</v>
      </c>
    </row>
    <row r="592" spans="1:11">
      <c r="A592" t="s">
        <v>20</v>
      </c>
      <c r="B592">
        <v>2211</v>
      </c>
      <c r="C592" t="s">
        <v>54</v>
      </c>
      <c r="D592" t="s">
        <v>49</v>
      </c>
      <c r="E592" t="s">
        <v>23</v>
      </c>
      <c r="F592" t="s">
        <v>4</v>
      </c>
      <c r="G592" t="s">
        <v>6</v>
      </c>
      <c r="H592" t="s">
        <v>1</v>
      </c>
      <c r="I592" t="s">
        <v>83</v>
      </c>
      <c r="J592" t="s">
        <v>84</v>
      </c>
      <c r="K592">
        <v>12065</v>
      </c>
    </row>
    <row r="593" spans="1:11">
      <c r="A593" t="s">
        <v>20</v>
      </c>
      <c r="B593">
        <v>2184</v>
      </c>
      <c r="C593" t="s">
        <v>47</v>
      </c>
      <c r="D593" t="s">
        <v>35</v>
      </c>
      <c r="E593" t="s">
        <v>23</v>
      </c>
      <c r="F593" t="s">
        <v>9</v>
      </c>
      <c r="G593" t="s">
        <v>10</v>
      </c>
      <c r="H593" t="s">
        <v>5</v>
      </c>
      <c r="I593" t="s">
        <v>83</v>
      </c>
      <c r="J593" t="s">
        <v>84</v>
      </c>
      <c r="K593">
        <v>280</v>
      </c>
    </row>
    <row r="594" spans="1:11">
      <c r="A594" t="s">
        <v>20</v>
      </c>
      <c r="B594">
        <v>2244</v>
      </c>
      <c r="C594" t="s">
        <v>45</v>
      </c>
      <c r="D594" t="s">
        <v>26</v>
      </c>
      <c r="E594" t="s">
        <v>23</v>
      </c>
      <c r="F594" t="s">
        <v>12</v>
      </c>
      <c r="G594" t="s">
        <v>13</v>
      </c>
      <c r="H594" t="s">
        <v>5</v>
      </c>
      <c r="I594" t="s">
        <v>83</v>
      </c>
      <c r="J594" t="s">
        <v>84</v>
      </c>
      <c r="K594">
        <v>468</v>
      </c>
    </row>
    <row r="595" spans="1:11">
      <c r="A595" t="s">
        <v>20</v>
      </c>
      <c r="B595">
        <v>2224</v>
      </c>
      <c r="C595" t="s">
        <v>60</v>
      </c>
      <c r="D595" t="s">
        <v>41</v>
      </c>
      <c r="E595" t="s">
        <v>23</v>
      </c>
      <c r="F595" t="s">
        <v>9</v>
      </c>
      <c r="G595" t="s">
        <v>10</v>
      </c>
      <c r="H595" t="s">
        <v>5</v>
      </c>
      <c r="I595" t="s">
        <v>85</v>
      </c>
      <c r="J595" t="s">
        <v>86</v>
      </c>
      <c r="K595">
        <v>45</v>
      </c>
    </row>
    <row r="596" spans="1:11">
      <c r="A596" t="s">
        <v>20</v>
      </c>
      <c r="B596">
        <v>2154</v>
      </c>
      <c r="C596" t="s">
        <v>50</v>
      </c>
      <c r="D596" t="s">
        <v>29</v>
      </c>
      <c r="E596" t="s">
        <v>23</v>
      </c>
      <c r="F596" t="s">
        <v>9</v>
      </c>
      <c r="G596" t="s">
        <v>10</v>
      </c>
      <c r="H596" t="s">
        <v>1</v>
      </c>
      <c r="I596" t="s">
        <v>85</v>
      </c>
      <c r="J596" t="s">
        <v>86</v>
      </c>
      <c r="K596">
        <v>30</v>
      </c>
    </row>
    <row r="597" spans="1:11">
      <c r="A597" t="s">
        <v>20</v>
      </c>
      <c r="B597">
        <v>2177</v>
      </c>
      <c r="C597" t="s">
        <v>52</v>
      </c>
      <c r="D597" t="s">
        <v>53</v>
      </c>
      <c r="E597" t="s">
        <v>23</v>
      </c>
      <c r="F597" t="s">
        <v>0</v>
      </c>
      <c r="G597" t="s">
        <v>24</v>
      </c>
      <c r="H597" t="s">
        <v>1</v>
      </c>
      <c r="I597" t="s">
        <v>83</v>
      </c>
      <c r="J597" t="s">
        <v>84</v>
      </c>
      <c r="K597">
        <v>11787</v>
      </c>
    </row>
    <row r="598" spans="1:11">
      <c r="A598" t="s">
        <v>20</v>
      </c>
      <c r="B598">
        <v>2224</v>
      </c>
      <c r="C598" t="s">
        <v>60</v>
      </c>
      <c r="D598" t="s">
        <v>41</v>
      </c>
      <c r="E598" t="s">
        <v>23</v>
      </c>
      <c r="F598" t="s">
        <v>3</v>
      </c>
      <c r="G598" t="s">
        <v>43</v>
      </c>
      <c r="H598" t="s">
        <v>5</v>
      </c>
      <c r="I598" t="s">
        <v>85</v>
      </c>
      <c r="J598" t="s">
        <v>86</v>
      </c>
      <c r="K598">
        <v>427</v>
      </c>
    </row>
    <row r="599" spans="1:11">
      <c r="A599" t="s">
        <v>20</v>
      </c>
      <c r="B599">
        <v>2217</v>
      </c>
      <c r="C599" t="s">
        <v>36</v>
      </c>
      <c r="D599" t="s">
        <v>22</v>
      </c>
      <c r="E599" t="s">
        <v>23</v>
      </c>
      <c r="F599" t="s">
        <v>4</v>
      </c>
      <c r="G599" t="s">
        <v>6</v>
      </c>
      <c r="H599" t="s">
        <v>5</v>
      </c>
      <c r="I599" t="s">
        <v>83</v>
      </c>
      <c r="J599" t="s">
        <v>84</v>
      </c>
      <c r="K599">
        <v>207</v>
      </c>
    </row>
    <row r="600" spans="1:11">
      <c r="A600" t="s">
        <v>20</v>
      </c>
      <c r="B600">
        <v>2207</v>
      </c>
      <c r="C600" t="s">
        <v>57</v>
      </c>
      <c r="D600" t="s">
        <v>49</v>
      </c>
      <c r="E600" t="s">
        <v>23</v>
      </c>
      <c r="F600" t="s">
        <v>12</v>
      </c>
      <c r="G600" t="s">
        <v>13</v>
      </c>
      <c r="H600" t="s">
        <v>5</v>
      </c>
      <c r="I600" t="s">
        <v>85</v>
      </c>
      <c r="J600" t="s">
        <v>86</v>
      </c>
      <c r="K600">
        <v>422</v>
      </c>
    </row>
    <row r="601" spans="1:11">
      <c r="A601" t="s">
        <v>20</v>
      </c>
      <c r="B601">
        <v>2207</v>
      </c>
      <c r="C601" t="s">
        <v>57</v>
      </c>
      <c r="D601" t="s">
        <v>49</v>
      </c>
      <c r="E601" t="s">
        <v>23</v>
      </c>
      <c r="F601" t="s">
        <v>2</v>
      </c>
      <c r="G601" t="s">
        <v>11</v>
      </c>
      <c r="H601" t="s">
        <v>1</v>
      </c>
      <c r="I601" t="s">
        <v>85</v>
      </c>
      <c r="J601" t="s">
        <v>86</v>
      </c>
      <c r="K601">
        <v>8855</v>
      </c>
    </row>
    <row r="602" spans="1:11">
      <c r="A602" t="s">
        <v>20</v>
      </c>
      <c r="B602">
        <v>2191</v>
      </c>
      <c r="C602" t="s">
        <v>39</v>
      </c>
      <c r="D602" t="s">
        <v>35</v>
      </c>
      <c r="E602" t="s">
        <v>23</v>
      </c>
      <c r="F602" t="s">
        <v>9</v>
      </c>
      <c r="G602" t="s">
        <v>10</v>
      </c>
      <c r="H602" t="s">
        <v>5</v>
      </c>
      <c r="I602" t="s">
        <v>85</v>
      </c>
      <c r="J602" t="s">
        <v>86</v>
      </c>
      <c r="K602">
        <v>691</v>
      </c>
    </row>
    <row r="603" spans="1:11">
      <c r="A603" t="s">
        <v>20</v>
      </c>
      <c r="B603">
        <v>2204</v>
      </c>
      <c r="C603" t="s">
        <v>48</v>
      </c>
      <c r="D603" t="s">
        <v>49</v>
      </c>
      <c r="E603" t="s">
        <v>23</v>
      </c>
      <c r="F603" t="s">
        <v>0</v>
      </c>
      <c r="G603" t="s">
        <v>24</v>
      </c>
      <c r="H603" t="s">
        <v>1</v>
      </c>
      <c r="I603" t="s">
        <v>83</v>
      </c>
      <c r="J603" t="s">
        <v>84</v>
      </c>
      <c r="K603">
        <v>3474</v>
      </c>
    </row>
    <row r="604" spans="1:11">
      <c r="A604" t="s">
        <v>20</v>
      </c>
      <c r="B604">
        <v>2177</v>
      </c>
      <c r="C604" t="s">
        <v>52</v>
      </c>
      <c r="D604" t="s">
        <v>53</v>
      </c>
      <c r="E604" t="s">
        <v>23</v>
      </c>
      <c r="F604" t="s">
        <v>0</v>
      </c>
      <c r="G604" t="s">
        <v>24</v>
      </c>
      <c r="H604" t="s">
        <v>5</v>
      </c>
      <c r="I604" t="s">
        <v>85</v>
      </c>
      <c r="J604" t="s">
        <v>86</v>
      </c>
      <c r="K604">
        <v>1708</v>
      </c>
    </row>
    <row r="605" spans="1:11">
      <c r="A605" t="s">
        <v>20</v>
      </c>
      <c r="B605">
        <v>2187</v>
      </c>
      <c r="C605" t="s">
        <v>34</v>
      </c>
      <c r="D605" t="s">
        <v>35</v>
      </c>
      <c r="E605" t="s">
        <v>23</v>
      </c>
      <c r="F605" t="s">
        <v>0</v>
      </c>
      <c r="G605" t="s">
        <v>24</v>
      </c>
      <c r="H605" t="s">
        <v>5</v>
      </c>
      <c r="I605" t="s">
        <v>83</v>
      </c>
      <c r="J605" t="s">
        <v>84</v>
      </c>
      <c r="K605">
        <v>4484</v>
      </c>
    </row>
    <row r="606" spans="1:11">
      <c r="A606" t="s">
        <v>20</v>
      </c>
      <c r="B606">
        <v>2167</v>
      </c>
      <c r="C606" t="s">
        <v>63</v>
      </c>
      <c r="D606" t="s">
        <v>33</v>
      </c>
      <c r="E606" t="s">
        <v>23</v>
      </c>
      <c r="F606" t="s">
        <v>8</v>
      </c>
      <c r="G606" t="s">
        <v>14</v>
      </c>
      <c r="H606" t="s">
        <v>5</v>
      </c>
      <c r="I606" t="s">
        <v>83</v>
      </c>
      <c r="J606" t="s">
        <v>84</v>
      </c>
      <c r="K606">
        <v>1438.5</v>
      </c>
    </row>
    <row r="607" spans="1:11">
      <c r="A607" t="s">
        <v>20</v>
      </c>
      <c r="B607">
        <v>2167</v>
      </c>
      <c r="C607" t="s">
        <v>63</v>
      </c>
      <c r="D607" t="s">
        <v>33</v>
      </c>
      <c r="E607" t="s">
        <v>23</v>
      </c>
      <c r="F607" t="s">
        <v>9</v>
      </c>
      <c r="G607" t="s">
        <v>10</v>
      </c>
      <c r="H607" t="s">
        <v>5</v>
      </c>
      <c r="I607" t="s">
        <v>85</v>
      </c>
      <c r="J607" t="s">
        <v>86</v>
      </c>
      <c r="K607">
        <v>773</v>
      </c>
    </row>
    <row r="608" spans="1:11">
      <c r="A608" t="s">
        <v>20</v>
      </c>
      <c r="B608">
        <v>2187</v>
      </c>
      <c r="C608" t="s">
        <v>34</v>
      </c>
      <c r="D608" t="s">
        <v>35</v>
      </c>
      <c r="E608" t="s">
        <v>23</v>
      </c>
      <c r="F608" t="s">
        <v>8</v>
      </c>
      <c r="G608" t="s">
        <v>14</v>
      </c>
      <c r="H608" t="s">
        <v>1</v>
      </c>
      <c r="I608" t="s">
        <v>85</v>
      </c>
      <c r="J608" t="s">
        <v>86</v>
      </c>
      <c r="K608">
        <v>1485</v>
      </c>
    </row>
    <row r="609" spans="1:11">
      <c r="A609" t="s">
        <v>20</v>
      </c>
      <c r="B609">
        <v>2224</v>
      </c>
      <c r="C609" t="s">
        <v>60</v>
      </c>
      <c r="D609" t="s">
        <v>41</v>
      </c>
      <c r="E609" t="s">
        <v>23</v>
      </c>
      <c r="F609" t="s">
        <v>9</v>
      </c>
      <c r="G609" t="s">
        <v>10</v>
      </c>
      <c r="H609" t="s">
        <v>1</v>
      </c>
      <c r="I609" t="s">
        <v>85</v>
      </c>
      <c r="J609" t="s">
        <v>86</v>
      </c>
      <c r="K609">
        <v>27</v>
      </c>
    </row>
    <row r="610" spans="1:11">
      <c r="A610" t="s">
        <v>20</v>
      </c>
      <c r="B610">
        <v>2177</v>
      </c>
      <c r="C610" t="s">
        <v>52</v>
      </c>
      <c r="D610" t="s">
        <v>53</v>
      </c>
      <c r="E610" t="s">
        <v>23</v>
      </c>
      <c r="F610" t="s">
        <v>8</v>
      </c>
      <c r="G610" t="s">
        <v>14</v>
      </c>
      <c r="H610" t="s">
        <v>5</v>
      </c>
      <c r="I610" t="s">
        <v>85</v>
      </c>
      <c r="J610" t="s">
        <v>86</v>
      </c>
      <c r="K610">
        <v>1184</v>
      </c>
    </row>
    <row r="611" spans="1:11">
      <c r="A611" t="s">
        <v>20</v>
      </c>
      <c r="B611">
        <v>2241</v>
      </c>
      <c r="C611" t="s">
        <v>37</v>
      </c>
      <c r="D611" t="s">
        <v>38</v>
      </c>
      <c r="E611" t="s">
        <v>23</v>
      </c>
      <c r="F611" t="s">
        <v>9</v>
      </c>
      <c r="G611" t="s">
        <v>10</v>
      </c>
      <c r="H611" t="s">
        <v>1</v>
      </c>
      <c r="I611" t="s">
        <v>83</v>
      </c>
      <c r="J611" t="s">
        <v>84</v>
      </c>
      <c r="K611">
        <v>3462</v>
      </c>
    </row>
    <row r="612" spans="1:11">
      <c r="A612" t="s">
        <v>20</v>
      </c>
      <c r="B612">
        <v>2194</v>
      </c>
      <c r="C612" t="s">
        <v>30</v>
      </c>
      <c r="D612" t="s">
        <v>31</v>
      </c>
      <c r="E612" t="s">
        <v>23</v>
      </c>
      <c r="F612" t="s">
        <v>4</v>
      </c>
      <c r="G612" t="s">
        <v>6</v>
      </c>
      <c r="H612" t="s">
        <v>1</v>
      </c>
      <c r="I612" t="s">
        <v>85</v>
      </c>
      <c r="J612" t="s">
        <v>86</v>
      </c>
      <c r="K612">
        <v>214</v>
      </c>
    </row>
    <row r="613" spans="1:11">
      <c r="A613" t="s">
        <v>20</v>
      </c>
      <c r="B613">
        <v>2161</v>
      </c>
      <c r="C613" t="s">
        <v>28</v>
      </c>
      <c r="D613" t="s">
        <v>29</v>
      </c>
      <c r="E613" t="s">
        <v>23</v>
      </c>
      <c r="F613" t="s">
        <v>2</v>
      </c>
      <c r="G613" t="s">
        <v>11</v>
      </c>
      <c r="H613" t="s">
        <v>5</v>
      </c>
      <c r="I613" t="s">
        <v>85</v>
      </c>
      <c r="J613" t="s">
        <v>86</v>
      </c>
      <c r="K613">
        <v>617.5</v>
      </c>
    </row>
    <row r="614" spans="1:11">
      <c r="A614" t="s">
        <v>20</v>
      </c>
      <c r="B614">
        <v>2237</v>
      </c>
      <c r="C614" t="s">
        <v>42</v>
      </c>
      <c r="D614" t="s">
        <v>38</v>
      </c>
      <c r="E614" t="s">
        <v>23</v>
      </c>
      <c r="F614" t="s">
        <v>12</v>
      </c>
      <c r="G614" t="s">
        <v>13</v>
      </c>
      <c r="H614" t="s">
        <v>5</v>
      </c>
      <c r="I614" t="s">
        <v>83</v>
      </c>
      <c r="J614" t="s">
        <v>84</v>
      </c>
      <c r="K614">
        <v>1614</v>
      </c>
    </row>
    <row r="615" spans="1:11">
      <c r="A615" t="s">
        <v>20</v>
      </c>
      <c r="B615">
        <v>2197</v>
      </c>
      <c r="C615" t="s">
        <v>62</v>
      </c>
      <c r="D615" t="s">
        <v>31</v>
      </c>
      <c r="E615" t="s">
        <v>23</v>
      </c>
      <c r="F615" t="s">
        <v>12</v>
      </c>
      <c r="G615" t="s">
        <v>13</v>
      </c>
      <c r="H615" t="s">
        <v>5</v>
      </c>
      <c r="I615" t="s">
        <v>85</v>
      </c>
      <c r="J615" t="s">
        <v>86</v>
      </c>
      <c r="K615">
        <v>358</v>
      </c>
    </row>
    <row r="616" spans="1:11">
      <c r="A616" t="s">
        <v>20</v>
      </c>
      <c r="B616">
        <v>2174</v>
      </c>
      <c r="C616" t="s">
        <v>59</v>
      </c>
      <c r="D616" t="s">
        <v>53</v>
      </c>
      <c r="E616" t="s">
        <v>23</v>
      </c>
      <c r="F616" t="s">
        <v>8</v>
      </c>
      <c r="G616" t="s">
        <v>14</v>
      </c>
      <c r="H616" t="s">
        <v>5</v>
      </c>
      <c r="I616" t="s">
        <v>85</v>
      </c>
      <c r="J616" t="s">
        <v>86</v>
      </c>
      <c r="K616">
        <v>56</v>
      </c>
    </row>
    <row r="617" spans="1:11">
      <c r="A617" t="s">
        <v>20</v>
      </c>
      <c r="B617">
        <v>2154</v>
      </c>
      <c r="C617" t="s">
        <v>50</v>
      </c>
      <c r="D617" t="s">
        <v>29</v>
      </c>
      <c r="E617" t="s">
        <v>23</v>
      </c>
      <c r="F617" t="s">
        <v>4</v>
      </c>
      <c r="G617" t="s">
        <v>6</v>
      </c>
      <c r="H617" t="s">
        <v>1</v>
      </c>
      <c r="I617" t="s">
        <v>83</v>
      </c>
      <c r="J617" t="s">
        <v>84</v>
      </c>
      <c r="K617">
        <v>722</v>
      </c>
    </row>
    <row r="618" spans="1:11">
      <c r="A618" t="s">
        <v>20</v>
      </c>
      <c r="B618">
        <v>2191</v>
      </c>
      <c r="C618" t="s">
        <v>39</v>
      </c>
      <c r="D618" t="s">
        <v>35</v>
      </c>
      <c r="E618" t="s">
        <v>23</v>
      </c>
      <c r="F618" t="s">
        <v>3</v>
      </c>
      <c r="G618" t="s">
        <v>43</v>
      </c>
      <c r="H618" t="s">
        <v>5</v>
      </c>
      <c r="I618" t="s">
        <v>85</v>
      </c>
      <c r="J618" t="s">
        <v>86</v>
      </c>
      <c r="K618">
        <v>492</v>
      </c>
    </row>
    <row r="619" spans="1:11">
      <c r="A619" t="s">
        <v>20</v>
      </c>
      <c r="B619">
        <v>2251</v>
      </c>
      <c r="C619" t="s">
        <v>25</v>
      </c>
      <c r="D619" t="s">
        <v>26</v>
      </c>
      <c r="E619" t="s">
        <v>27</v>
      </c>
      <c r="F619" t="s">
        <v>0</v>
      </c>
      <c r="G619" t="s">
        <v>24</v>
      </c>
      <c r="H619" t="s">
        <v>1</v>
      </c>
      <c r="I619" t="s">
        <v>85</v>
      </c>
      <c r="J619" t="s">
        <v>86</v>
      </c>
      <c r="K619">
        <v>2198</v>
      </c>
    </row>
    <row r="620" spans="1:11">
      <c r="A620" t="s">
        <v>20</v>
      </c>
      <c r="B620">
        <v>2167</v>
      </c>
      <c r="C620" t="s">
        <v>63</v>
      </c>
      <c r="D620" t="s">
        <v>33</v>
      </c>
      <c r="E620" t="s">
        <v>23</v>
      </c>
      <c r="F620" t="s">
        <v>8</v>
      </c>
      <c r="G620" t="s">
        <v>14</v>
      </c>
      <c r="H620" t="s">
        <v>5</v>
      </c>
      <c r="I620" t="s">
        <v>85</v>
      </c>
      <c r="J620" t="s">
        <v>86</v>
      </c>
      <c r="K620">
        <v>1287.5</v>
      </c>
    </row>
    <row r="621" spans="1:11">
      <c r="A621" t="s">
        <v>20</v>
      </c>
      <c r="B621">
        <v>2241</v>
      </c>
      <c r="C621" t="s">
        <v>37</v>
      </c>
      <c r="D621" t="s">
        <v>38</v>
      </c>
      <c r="E621" t="s">
        <v>23</v>
      </c>
      <c r="F621" t="s">
        <v>2</v>
      </c>
      <c r="G621" t="s">
        <v>11</v>
      </c>
      <c r="H621" t="s">
        <v>1</v>
      </c>
      <c r="I621" t="s">
        <v>85</v>
      </c>
      <c r="J621" t="s">
        <v>86</v>
      </c>
      <c r="K621">
        <v>8486</v>
      </c>
    </row>
    <row r="622" spans="1:11">
      <c r="A622" t="s">
        <v>20</v>
      </c>
      <c r="B622">
        <v>2227</v>
      </c>
      <c r="C622" t="s">
        <v>44</v>
      </c>
      <c r="D622" t="s">
        <v>41</v>
      </c>
      <c r="E622" t="s">
        <v>23</v>
      </c>
      <c r="F622" t="s">
        <v>12</v>
      </c>
      <c r="G622" t="s">
        <v>13</v>
      </c>
      <c r="H622" t="s">
        <v>1</v>
      </c>
      <c r="I622" t="s">
        <v>83</v>
      </c>
      <c r="J622" t="s">
        <v>84</v>
      </c>
      <c r="K622">
        <v>2379</v>
      </c>
    </row>
    <row r="623" spans="1:11">
      <c r="A623" t="s">
        <v>20</v>
      </c>
      <c r="B623">
        <v>2224</v>
      </c>
      <c r="C623" t="s">
        <v>60</v>
      </c>
      <c r="D623" t="s">
        <v>41</v>
      </c>
      <c r="E623" t="s">
        <v>23</v>
      </c>
      <c r="F623" t="s">
        <v>8</v>
      </c>
      <c r="G623" t="s">
        <v>14</v>
      </c>
      <c r="H623" t="s">
        <v>5</v>
      </c>
      <c r="I623" t="s">
        <v>83</v>
      </c>
      <c r="J623" t="s">
        <v>84</v>
      </c>
      <c r="K623">
        <v>134</v>
      </c>
    </row>
    <row r="624" spans="1:11">
      <c r="A624" t="s">
        <v>20</v>
      </c>
      <c r="B624">
        <v>2204</v>
      </c>
      <c r="C624" t="s">
        <v>48</v>
      </c>
      <c r="D624" t="s">
        <v>49</v>
      </c>
      <c r="E624" t="s">
        <v>23</v>
      </c>
      <c r="F624" t="s">
        <v>9</v>
      </c>
      <c r="G624" t="s">
        <v>10</v>
      </c>
      <c r="H624" t="s">
        <v>5</v>
      </c>
      <c r="I624" t="s">
        <v>83</v>
      </c>
      <c r="J624" t="s">
        <v>84</v>
      </c>
      <c r="K624">
        <v>686</v>
      </c>
    </row>
    <row r="625" spans="1:11">
      <c r="A625" t="s">
        <v>20</v>
      </c>
      <c r="B625">
        <v>2184</v>
      </c>
      <c r="C625" t="s">
        <v>47</v>
      </c>
      <c r="D625" t="s">
        <v>35</v>
      </c>
      <c r="E625" t="s">
        <v>23</v>
      </c>
      <c r="F625" t="s">
        <v>3</v>
      </c>
      <c r="G625" t="s">
        <v>43</v>
      </c>
      <c r="H625" t="s">
        <v>1</v>
      </c>
      <c r="I625" t="s">
        <v>83</v>
      </c>
      <c r="J625" t="s">
        <v>84</v>
      </c>
      <c r="K625">
        <v>544</v>
      </c>
    </row>
    <row r="626" spans="1:11">
      <c r="A626" t="s">
        <v>20</v>
      </c>
      <c r="B626">
        <v>2234</v>
      </c>
      <c r="C626" t="s">
        <v>61</v>
      </c>
      <c r="D626" t="s">
        <v>38</v>
      </c>
      <c r="E626" t="s">
        <v>23</v>
      </c>
      <c r="F626" t="s">
        <v>9</v>
      </c>
      <c r="G626" t="s">
        <v>10</v>
      </c>
      <c r="H626" t="s">
        <v>5</v>
      </c>
      <c r="I626" t="s">
        <v>85</v>
      </c>
      <c r="J626" t="s">
        <v>86</v>
      </c>
      <c r="K626">
        <v>45</v>
      </c>
    </row>
    <row r="627" spans="1:11">
      <c r="A627" t="s">
        <v>20</v>
      </c>
      <c r="B627">
        <v>2251</v>
      </c>
      <c r="C627" t="s">
        <v>25</v>
      </c>
      <c r="D627" t="s">
        <v>26</v>
      </c>
      <c r="E627" t="s">
        <v>27</v>
      </c>
      <c r="F627" t="s">
        <v>9</v>
      </c>
      <c r="G627" t="s">
        <v>10</v>
      </c>
      <c r="H627" t="s">
        <v>1</v>
      </c>
      <c r="I627" t="s">
        <v>83</v>
      </c>
      <c r="J627" t="s">
        <v>84</v>
      </c>
      <c r="K627">
        <v>3774</v>
      </c>
    </row>
    <row r="628" spans="1:11">
      <c r="A628" t="s">
        <v>20</v>
      </c>
      <c r="B628">
        <v>2237</v>
      </c>
      <c r="C628" t="s">
        <v>42</v>
      </c>
      <c r="D628" t="s">
        <v>38</v>
      </c>
      <c r="E628" t="s">
        <v>23</v>
      </c>
      <c r="F628" t="s">
        <v>3</v>
      </c>
      <c r="G628" t="s">
        <v>43</v>
      </c>
      <c r="H628" t="s">
        <v>5</v>
      </c>
      <c r="I628" t="s">
        <v>83</v>
      </c>
      <c r="J628" t="s">
        <v>84</v>
      </c>
      <c r="K628">
        <v>5199</v>
      </c>
    </row>
    <row r="629" spans="1:11">
      <c r="A629" t="s">
        <v>20</v>
      </c>
      <c r="B629">
        <v>2231</v>
      </c>
      <c r="C629" t="s">
        <v>40</v>
      </c>
      <c r="D629" t="s">
        <v>41</v>
      </c>
      <c r="E629" t="s">
        <v>23</v>
      </c>
      <c r="F629" t="s">
        <v>8</v>
      </c>
      <c r="G629" t="s">
        <v>14</v>
      </c>
      <c r="H629" t="s">
        <v>1</v>
      </c>
      <c r="I629" t="s">
        <v>83</v>
      </c>
      <c r="J629" t="s">
        <v>84</v>
      </c>
      <c r="K629">
        <v>9978</v>
      </c>
    </row>
    <row r="630" spans="1:11">
      <c r="A630" t="s">
        <v>20</v>
      </c>
      <c r="B630">
        <v>2154</v>
      </c>
      <c r="C630" t="s">
        <v>50</v>
      </c>
      <c r="D630" t="s">
        <v>29</v>
      </c>
      <c r="E630" t="s">
        <v>23</v>
      </c>
      <c r="F630" t="s">
        <v>3</v>
      </c>
      <c r="G630" t="s">
        <v>43</v>
      </c>
      <c r="H630" t="s">
        <v>5</v>
      </c>
      <c r="I630" t="s">
        <v>83</v>
      </c>
      <c r="J630" t="s">
        <v>84</v>
      </c>
      <c r="K630">
        <v>3650</v>
      </c>
    </row>
    <row r="631" spans="1:11">
      <c r="A631" t="s">
        <v>20</v>
      </c>
      <c r="B631">
        <v>2187</v>
      </c>
      <c r="C631" t="s">
        <v>34</v>
      </c>
      <c r="D631" t="s">
        <v>35</v>
      </c>
      <c r="E631" t="s">
        <v>23</v>
      </c>
      <c r="F631" t="s">
        <v>2</v>
      </c>
      <c r="G631" t="s">
        <v>11</v>
      </c>
      <c r="H631" t="s">
        <v>1</v>
      </c>
      <c r="I631" t="s">
        <v>85</v>
      </c>
      <c r="J631" t="s">
        <v>86</v>
      </c>
      <c r="K631">
        <v>11718</v>
      </c>
    </row>
    <row r="632" spans="1:11">
      <c r="A632" t="s">
        <v>20</v>
      </c>
      <c r="B632">
        <v>2247</v>
      </c>
      <c r="C632" t="s">
        <v>64</v>
      </c>
      <c r="D632" t="s">
        <v>26</v>
      </c>
      <c r="E632" t="s">
        <v>23</v>
      </c>
      <c r="F632" t="s">
        <v>2</v>
      </c>
      <c r="G632" t="s">
        <v>11</v>
      </c>
      <c r="H632" t="s">
        <v>1</v>
      </c>
      <c r="I632" t="s">
        <v>83</v>
      </c>
      <c r="J632" t="s">
        <v>84</v>
      </c>
      <c r="K632">
        <v>53693</v>
      </c>
    </row>
    <row r="633" spans="1:11">
      <c r="A633" t="s">
        <v>20</v>
      </c>
      <c r="B633">
        <v>2231</v>
      </c>
      <c r="C633" t="s">
        <v>40</v>
      </c>
      <c r="D633" t="s">
        <v>41</v>
      </c>
      <c r="E633" t="s">
        <v>23</v>
      </c>
      <c r="F633" t="s">
        <v>2</v>
      </c>
      <c r="G633" t="s">
        <v>11</v>
      </c>
      <c r="H633" t="s">
        <v>5</v>
      </c>
      <c r="I633" t="s">
        <v>83</v>
      </c>
      <c r="J633" t="s">
        <v>84</v>
      </c>
      <c r="K633">
        <v>2265</v>
      </c>
    </row>
    <row r="634" spans="1:11">
      <c r="A634" t="s">
        <v>20</v>
      </c>
      <c r="B634">
        <v>2207</v>
      </c>
      <c r="C634" t="s">
        <v>57</v>
      </c>
      <c r="D634" t="s">
        <v>49</v>
      </c>
      <c r="E634" t="s">
        <v>23</v>
      </c>
      <c r="F634" t="s">
        <v>8</v>
      </c>
      <c r="G634" t="s">
        <v>14</v>
      </c>
      <c r="H634" t="s">
        <v>1</v>
      </c>
      <c r="I634" t="s">
        <v>83</v>
      </c>
      <c r="J634" t="s">
        <v>84</v>
      </c>
      <c r="K634">
        <v>11001</v>
      </c>
    </row>
    <row r="635" spans="1:11">
      <c r="A635" t="s">
        <v>20</v>
      </c>
      <c r="B635">
        <v>2224</v>
      </c>
      <c r="C635" t="s">
        <v>60</v>
      </c>
      <c r="D635" t="s">
        <v>41</v>
      </c>
      <c r="E635" t="s">
        <v>23</v>
      </c>
      <c r="F635" t="s">
        <v>4</v>
      </c>
      <c r="G635" t="s">
        <v>6</v>
      </c>
      <c r="H635" t="s">
        <v>5</v>
      </c>
      <c r="I635" t="s">
        <v>83</v>
      </c>
      <c r="J635" t="s">
        <v>84</v>
      </c>
      <c r="K635">
        <v>20</v>
      </c>
    </row>
    <row r="636" spans="1:11">
      <c r="A636" t="s">
        <v>20</v>
      </c>
      <c r="B636">
        <v>2177</v>
      </c>
      <c r="C636" t="s">
        <v>52</v>
      </c>
      <c r="D636" t="s">
        <v>53</v>
      </c>
      <c r="E636" t="s">
        <v>23</v>
      </c>
      <c r="F636" t="s">
        <v>3</v>
      </c>
      <c r="G636" t="s">
        <v>43</v>
      </c>
      <c r="H636" t="s">
        <v>5</v>
      </c>
      <c r="I636" t="s">
        <v>85</v>
      </c>
      <c r="J636" t="s">
        <v>86</v>
      </c>
      <c r="K636">
        <v>617</v>
      </c>
    </row>
    <row r="637" spans="1:11">
      <c r="A637" t="s">
        <v>20</v>
      </c>
      <c r="B637">
        <v>2204</v>
      </c>
      <c r="C637" t="s">
        <v>48</v>
      </c>
      <c r="D637" t="s">
        <v>49</v>
      </c>
      <c r="E637" t="s">
        <v>23</v>
      </c>
      <c r="F637" t="s">
        <v>9</v>
      </c>
      <c r="G637" t="s">
        <v>10</v>
      </c>
      <c r="H637" t="s">
        <v>1</v>
      </c>
      <c r="I637" t="s">
        <v>83</v>
      </c>
      <c r="J637" t="s">
        <v>84</v>
      </c>
      <c r="K637">
        <v>219</v>
      </c>
    </row>
    <row r="638" spans="1:11">
      <c r="A638" t="s">
        <v>20</v>
      </c>
      <c r="B638">
        <v>2157</v>
      </c>
      <c r="C638" t="s">
        <v>46</v>
      </c>
      <c r="D638" t="s">
        <v>29</v>
      </c>
      <c r="E638" t="s">
        <v>23</v>
      </c>
      <c r="F638" t="s">
        <v>0</v>
      </c>
      <c r="G638" t="s">
        <v>24</v>
      </c>
      <c r="H638" t="s">
        <v>1</v>
      </c>
      <c r="I638" t="s">
        <v>83</v>
      </c>
      <c r="J638" t="s">
        <v>84</v>
      </c>
      <c r="K638">
        <v>10689</v>
      </c>
    </row>
    <row r="639" spans="1:11">
      <c r="A639" t="s">
        <v>20</v>
      </c>
      <c r="B639">
        <v>2244</v>
      </c>
      <c r="C639" t="s">
        <v>45</v>
      </c>
      <c r="D639" t="s">
        <v>26</v>
      </c>
      <c r="E639" t="s">
        <v>23</v>
      </c>
      <c r="F639" t="s">
        <v>12</v>
      </c>
      <c r="G639" t="s">
        <v>13</v>
      </c>
      <c r="H639" t="s">
        <v>5</v>
      </c>
      <c r="I639" t="s">
        <v>85</v>
      </c>
      <c r="J639" t="s">
        <v>86</v>
      </c>
      <c r="K639">
        <v>90</v>
      </c>
    </row>
    <row r="640" spans="1:11">
      <c r="A640" t="s">
        <v>20</v>
      </c>
      <c r="B640">
        <v>2194</v>
      </c>
      <c r="C640" t="s">
        <v>30</v>
      </c>
      <c r="D640" t="s">
        <v>31</v>
      </c>
      <c r="E640" t="s">
        <v>23</v>
      </c>
      <c r="F640" t="s">
        <v>7</v>
      </c>
      <c r="G640" t="s">
        <v>15</v>
      </c>
      <c r="H640" t="s">
        <v>5</v>
      </c>
      <c r="I640" t="s">
        <v>83</v>
      </c>
      <c r="J640" t="s">
        <v>84</v>
      </c>
      <c r="K640">
        <v>6</v>
      </c>
    </row>
    <row r="641" spans="1:11">
      <c r="A641" t="s">
        <v>20</v>
      </c>
      <c r="B641">
        <v>2177</v>
      </c>
      <c r="C641" t="s">
        <v>52</v>
      </c>
      <c r="D641" t="s">
        <v>53</v>
      </c>
      <c r="E641" t="s">
        <v>23</v>
      </c>
      <c r="F641" t="s">
        <v>7</v>
      </c>
      <c r="G641" t="s">
        <v>15</v>
      </c>
      <c r="H641" t="s">
        <v>1</v>
      </c>
      <c r="I641" t="s">
        <v>83</v>
      </c>
      <c r="J641" t="s">
        <v>84</v>
      </c>
      <c r="K641">
        <v>724</v>
      </c>
    </row>
    <row r="642" spans="1:11">
      <c r="A642" t="s">
        <v>20</v>
      </c>
      <c r="B642">
        <v>2231</v>
      </c>
      <c r="C642" t="s">
        <v>40</v>
      </c>
      <c r="D642" t="s">
        <v>41</v>
      </c>
      <c r="E642" t="s">
        <v>23</v>
      </c>
      <c r="F642" t="s">
        <v>12</v>
      </c>
      <c r="G642" t="s">
        <v>13</v>
      </c>
      <c r="H642" t="s">
        <v>5</v>
      </c>
      <c r="I642" t="s">
        <v>83</v>
      </c>
      <c r="J642" t="s">
        <v>84</v>
      </c>
      <c r="K642">
        <v>1710</v>
      </c>
    </row>
    <row r="643" spans="1:11">
      <c r="A643" t="s">
        <v>20</v>
      </c>
      <c r="B643">
        <v>2237</v>
      </c>
      <c r="C643" t="s">
        <v>42</v>
      </c>
      <c r="D643" t="s">
        <v>38</v>
      </c>
      <c r="E643" t="s">
        <v>23</v>
      </c>
      <c r="F643" t="s">
        <v>8</v>
      </c>
      <c r="G643" t="s">
        <v>14</v>
      </c>
      <c r="H643" t="s">
        <v>1</v>
      </c>
      <c r="I643" t="s">
        <v>85</v>
      </c>
      <c r="J643" t="s">
        <v>86</v>
      </c>
      <c r="K643">
        <v>1979</v>
      </c>
    </row>
    <row r="644" spans="1:11">
      <c r="A644" t="s">
        <v>20</v>
      </c>
      <c r="B644">
        <v>2157</v>
      </c>
      <c r="C644" t="s">
        <v>46</v>
      </c>
      <c r="D644" t="s">
        <v>29</v>
      </c>
      <c r="E644" t="s">
        <v>23</v>
      </c>
      <c r="F644" t="s">
        <v>2</v>
      </c>
      <c r="G644" t="s">
        <v>11</v>
      </c>
      <c r="H644" t="s">
        <v>1</v>
      </c>
      <c r="I644" t="s">
        <v>88</v>
      </c>
      <c r="J644" s="7" t="s">
        <v>86</v>
      </c>
      <c r="K644">
        <v>9</v>
      </c>
    </row>
    <row r="645" spans="1:11">
      <c r="A645" t="s">
        <v>20</v>
      </c>
      <c r="B645">
        <v>2214</v>
      </c>
      <c r="C645" t="s">
        <v>21</v>
      </c>
      <c r="D645" t="s">
        <v>22</v>
      </c>
      <c r="E645" t="s">
        <v>23</v>
      </c>
      <c r="F645" t="s">
        <v>0</v>
      </c>
      <c r="G645" t="s">
        <v>24</v>
      </c>
      <c r="H645" t="s">
        <v>5</v>
      </c>
      <c r="I645" t="s">
        <v>85</v>
      </c>
      <c r="J645" t="s">
        <v>86</v>
      </c>
      <c r="K645">
        <v>506</v>
      </c>
    </row>
    <row r="646" spans="1:11">
      <c r="A646" t="s">
        <v>20</v>
      </c>
      <c r="B646">
        <v>2211</v>
      </c>
      <c r="C646" t="s">
        <v>54</v>
      </c>
      <c r="D646" t="s">
        <v>49</v>
      </c>
      <c r="E646" t="s">
        <v>23</v>
      </c>
      <c r="F646" t="s">
        <v>9</v>
      </c>
      <c r="G646" t="s">
        <v>10</v>
      </c>
      <c r="H646" t="s">
        <v>1</v>
      </c>
      <c r="I646" t="s">
        <v>85</v>
      </c>
      <c r="J646" t="s">
        <v>86</v>
      </c>
      <c r="K646">
        <v>546</v>
      </c>
    </row>
    <row r="647" spans="1:11">
      <c r="A647" t="s">
        <v>20</v>
      </c>
      <c r="B647">
        <v>2207</v>
      </c>
      <c r="C647" t="s">
        <v>57</v>
      </c>
      <c r="D647" t="s">
        <v>49</v>
      </c>
      <c r="E647" t="s">
        <v>23</v>
      </c>
      <c r="F647" t="s">
        <v>9</v>
      </c>
      <c r="G647" t="s">
        <v>10</v>
      </c>
      <c r="H647" t="s">
        <v>5</v>
      </c>
      <c r="I647" t="s">
        <v>83</v>
      </c>
      <c r="J647" t="s">
        <v>84</v>
      </c>
      <c r="K647">
        <v>3795</v>
      </c>
    </row>
    <row r="648" spans="1:11">
      <c r="A648" t="s">
        <v>20</v>
      </c>
      <c r="B648">
        <v>2161</v>
      </c>
      <c r="C648" t="s">
        <v>28</v>
      </c>
      <c r="D648" t="s">
        <v>29</v>
      </c>
      <c r="E648" t="s">
        <v>23</v>
      </c>
      <c r="F648" t="s">
        <v>4</v>
      </c>
      <c r="G648" t="s">
        <v>6</v>
      </c>
      <c r="H648" t="s">
        <v>1</v>
      </c>
      <c r="I648" t="s">
        <v>85</v>
      </c>
      <c r="J648" t="s">
        <v>86</v>
      </c>
      <c r="K648">
        <v>1787</v>
      </c>
    </row>
    <row r="649" spans="1:11">
      <c r="A649" t="s">
        <v>20</v>
      </c>
      <c r="B649">
        <v>2174</v>
      </c>
      <c r="C649" t="s">
        <v>59</v>
      </c>
      <c r="D649" t="s">
        <v>53</v>
      </c>
      <c r="E649" t="s">
        <v>23</v>
      </c>
      <c r="F649" t="s">
        <v>4</v>
      </c>
      <c r="G649" t="s">
        <v>6</v>
      </c>
      <c r="H649" t="s">
        <v>1</v>
      </c>
      <c r="I649" t="s">
        <v>83</v>
      </c>
      <c r="J649" t="s">
        <v>84</v>
      </c>
      <c r="K649">
        <v>826</v>
      </c>
    </row>
    <row r="650" spans="1:11">
      <c r="A650" t="s">
        <v>20</v>
      </c>
      <c r="B650">
        <v>2221</v>
      </c>
      <c r="C650" t="s">
        <v>58</v>
      </c>
      <c r="D650" t="s">
        <v>22</v>
      </c>
      <c r="E650" t="s">
        <v>23</v>
      </c>
      <c r="F650" t="s">
        <v>12</v>
      </c>
      <c r="G650" t="s">
        <v>13</v>
      </c>
      <c r="H650" t="s">
        <v>1</v>
      </c>
      <c r="I650" t="s">
        <v>83</v>
      </c>
      <c r="J650" t="s">
        <v>84</v>
      </c>
      <c r="K650">
        <v>2285</v>
      </c>
    </row>
    <row r="651" spans="1:11">
      <c r="A651" t="s">
        <v>20</v>
      </c>
      <c r="B651">
        <v>2181</v>
      </c>
      <c r="C651" t="s">
        <v>55</v>
      </c>
      <c r="D651" t="s">
        <v>53</v>
      </c>
      <c r="E651" t="s">
        <v>23</v>
      </c>
      <c r="F651" t="s">
        <v>9</v>
      </c>
      <c r="G651" t="s">
        <v>10</v>
      </c>
      <c r="H651" t="s">
        <v>5</v>
      </c>
      <c r="I651" t="s">
        <v>85</v>
      </c>
      <c r="J651" t="s">
        <v>86</v>
      </c>
      <c r="K651">
        <v>646</v>
      </c>
    </row>
    <row r="652" spans="1:11">
      <c r="A652" t="s">
        <v>20</v>
      </c>
      <c r="B652">
        <v>2167</v>
      </c>
      <c r="C652" t="s">
        <v>63</v>
      </c>
      <c r="D652" t="s">
        <v>33</v>
      </c>
      <c r="E652" t="s">
        <v>23</v>
      </c>
      <c r="F652" t="s">
        <v>2</v>
      </c>
      <c r="G652" t="s">
        <v>11</v>
      </c>
      <c r="H652" t="s">
        <v>5</v>
      </c>
      <c r="I652" t="s">
        <v>83</v>
      </c>
      <c r="J652" t="s">
        <v>84</v>
      </c>
      <c r="K652">
        <v>2876</v>
      </c>
    </row>
    <row r="653" spans="1:11">
      <c r="A653" t="s">
        <v>20</v>
      </c>
      <c r="B653">
        <v>2167</v>
      </c>
      <c r="C653" t="s">
        <v>63</v>
      </c>
      <c r="D653" t="s">
        <v>33</v>
      </c>
      <c r="E653" t="s">
        <v>23</v>
      </c>
      <c r="F653" t="s">
        <v>2</v>
      </c>
      <c r="G653" t="s">
        <v>11</v>
      </c>
      <c r="H653" t="s">
        <v>1</v>
      </c>
      <c r="I653" t="s">
        <v>85</v>
      </c>
      <c r="J653" t="s">
        <v>86</v>
      </c>
      <c r="K653">
        <v>11040</v>
      </c>
    </row>
    <row r="654" spans="1:11">
      <c r="A654" t="s">
        <v>20</v>
      </c>
      <c r="B654">
        <v>2211</v>
      </c>
      <c r="C654" t="s">
        <v>54</v>
      </c>
      <c r="D654" t="s">
        <v>49</v>
      </c>
      <c r="E654" t="s">
        <v>23</v>
      </c>
      <c r="F654" t="s">
        <v>4</v>
      </c>
      <c r="G654" t="s">
        <v>6</v>
      </c>
      <c r="H654" t="s">
        <v>5</v>
      </c>
      <c r="I654" t="s">
        <v>85</v>
      </c>
      <c r="J654" t="s">
        <v>86</v>
      </c>
      <c r="K654">
        <v>31</v>
      </c>
    </row>
    <row r="655" spans="1:11">
      <c r="A655" t="s">
        <v>20</v>
      </c>
      <c r="B655">
        <v>2161</v>
      </c>
      <c r="C655" t="s">
        <v>28</v>
      </c>
      <c r="D655" t="s">
        <v>29</v>
      </c>
      <c r="E655" t="s">
        <v>23</v>
      </c>
      <c r="F655" t="s">
        <v>2</v>
      </c>
      <c r="G655" t="s">
        <v>11</v>
      </c>
      <c r="H655" t="s">
        <v>1</v>
      </c>
      <c r="I655" t="s">
        <v>83</v>
      </c>
      <c r="J655" t="s">
        <v>84</v>
      </c>
      <c r="K655">
        <v>61840</v>
      </c>
    </row>
    <row r="656" spans="1:11">
      <c r="A656" t="s">
        <v>20</v>
      </c>
      <c r="B656">
        <v>2234</v>
      </c>
      <c r="C656" t="s">
        <v>61</v>
      </c>
      <c r="D656" t="s">
        <v>38</v>
      </c>
      <c r="E656" t="s">
        <v>23</v>
      </c>
      <c r="F656" t="s">
        <v>2</v>
      </c>
      <c r="G656" t="s">
        <v>11</v>
      </c>
      <c r="H656" t="s">
        <v>5</v>
      </c>
      <c r="I656" t="s">
        <v>85</v>
      </c>
      <c r="J656" t="s">
        <v>86</v>
      </c>
      <c r="K656">
        <v>42</v>
      </c>
    </row>
    <row r="657" spans="1:11">
      <c r="A657" t="s">
        <v>20</v>
      </c>
      <c r="B657">
        <v>2221</v>
      </c>
      <c r="C657" t="s">
        <v>58</v>
      </c>
      <c r="D657" t="s">
        <v>22</v>
      </c>
      <c r="E657" t="s">
        <v>23</v>
      </c>
      <c r="F657" t="s">
        <v>9</v>
      </c>
      <c r="G657" t="s">
        <v>10</v>
      </c>
      <c r="H657" t="s">
        <v>1</v>
      </c>
      <c r="I657" t="s">
        <v>85</v>
      </c>
      <c r="J657" t="s">
        <v>86</v>
      </c>
      <c r="K657">
        <v>513</v>
      </c>
    </row>
    <row r="658" spans="1:11">
      <c r="A658" t="s">
        <v>20</v>
      </c>
      <c r="B658">
        <v>2241</v>
      </c>
      <c r="C658" t="s">
        <v>37</v>
      </c>
      <c r="D658" t="s">
        <v>38</v>
      </c>
      <c r="E658" t="s">
        <v>23</v>
      </c>
      <c r="F658" t="s">
        <v>3</v>
      </c>
      <c r="G658" t="s">
        <v>43</v>
      </c>
      <c r="H658" t="s">
        <v>1</v>
      </c>
      <c r="I658" t="s">
        <v>85</v>
      </c>
      <c r="J658" t="s">
        <v>86</v>
      </c>
      <c r="K658">
        <v>498</v>
      </c>
    </row>
    <row r="659" spans="1:11">
      <c r="A659" t="s">
        <v>20</v>
      </c>
      <c r="B659">
        <v>2154</v>
      </c>
      <c r="C659" t="s">
        <v>50</v>
      </c>
      <c r="D659" t="s">
        <v>29</v>
      </c>
      <c r="E659" t="s">
        <v>23</v>
      </c>
      <c r="F659" t="s">
        <v>8</v>
      </c>
      <c r="G659" t="s">
        <v>14</v>
      </c>
      <c r="H659" t="s">
        <v>5</v>
      </c>
      <c r="I659" t="s">
        <v>85</v>
      </c>
      <c r="J659" t="s">
        <v>86</v>
      </c>
      <c r="K659">
        <v>109</v>
      </c>
    </row>
    <row r="660" spans="1:11">
      <c r="A660" t="s">
        <v>20</v>
      </c>
      <c r="B660">
        <v>2247</v>
      </c>
      <c r="C660" t="s">
        <v>64</v>
      </c>
      <c r="D660" t="s">
        <v>26</v>
      </c>
      <c r="E660" t="s">
        <v>23</v>
      </c>
      <c r="F660" t="s">
        <v>12</v>
      </c>
      <c r="G660" t="s">
        <v>13</v>
      </c>
      <c r="H660" t="s">
        <v>5</v>
      </c>
      <c r="I660" t="s">
        <v>85</v>
      </c>
      <c r="J660" t="s">
        <v>86</v>
      </c>
      <c r="K660">
        <v>405</v>
      </c>
    </row>
    <row r="661" spans="1:11">
      <c r="A661" t="s">
        <v>20</v>
      </c>
      <c r="B661">
        <v>2187</v>
      </c>
      <c r="C661" t="s">
        <v>34</v>
      </c>
      <c r="D661" t="s">
        <v>35</v>
      </c>
      <c r="E661" t="s">
        <v>23</v>
      </c>
      <c r="F661" t="s">
        <v>12</v>
      </c>
      <c r="G661" t="s">
        <v>13</v>
      </c>
      <c r="H661" t="s">
        <v>5</v>
      </c>
      <c r="I661" t="s">
        <v>83</v>
      </c>
      <c r="J661" t="s">
        <v>84</v>
      </c>
      <c r="K661">
        <v>1672</v>
      </c>
    </row>
    <row r="662" spans="1:11">
      <c r="A662" t="s">
        <v>20</v>
      </c>
      <c r="B662">
        <v>2164</v>
      </c>
      <c r="C662" t="s">
        <v>56</v>
      </c>
      <c r="D662" t="s">
        <v>33</v>
      </c>
      <c r="E662" t="s">
        <v>23</v>
      </c>
      <c r="F662" t="s">
        <v>4</v>
      </c>
      <c r="G662" t="s">
        <v>6</v>
      </c>
      <c r="H662" t="s">
        <v>1</v>
      </c>
      <c r="I662" t="s">
        <v>83</v>
      </c>
      <c r="J662" t="s">
        <v>84</v>
      </c>
      <c r="K662">
        <v>751</v>
      </c>
    </row>
    <row r="663" spans="1:11">
      <c r="A663" t="s">
        <v>20</v>
      </c>
      <c r="B663">
        <v>2157</v>
      </c>
      <c r="C663" t="s">
        <v>46</v>
      </c>
      <c r="D663" t="s">
        <v>29</v>
      </c>
      <c r="E663" t="s">
        <v>23</v>
      </c>
      <c r="F663" t="s">
        <v>2</v>
      </c>
      <c r="G663" t="s">
        <v>11</v>
      </c>
      <c r="H663" t="s">
        <v>1</v>
      </c>
      <c r="I663" t="s">
        <v>85</v>
      </c>
      <c r="J663" t="s">
        <v>86</v>
      </c>
      <c r="K663">
        <v>10376</v>
      </c>
    </row>
    <row r="664" spans="1:11">
      <c r="A664" t="s">
        <v>20</v>
      </c>
      <c r="B664">
        <v>2191</v>
      </c>
      <c r="C664" t="s">
        <v>39</v>
      </c>
      <c r="D664" t="s">
        <v>35</v>
      </c>
      <c r="E664" t="s">
        <v>23</v>
      </c>
      <c r="F664" t="s">
        <v>0</v>
      </c>
      <c r="G664" t="s">
        <v>24</v>
      </c>
      <c r="H664" t="s">
        <v>5</v>
      </c>
      <c r="I664" t="s">
        <v>83</v>
      </c>
      <c r="J664" t="s">
        <v>84</v>
      </c>
      <c r="K664">
        <v>4273</v>
      </c>
    </row>
    <row r="665" spans="1:11">
      <c r="A665" t="s">
        <v>20</v>
      </c>
      <c r="B665">
        <v>2181</v>
      </c>
      <c r="C665" t="s">
        <v>55</v>
      </c>
      <c r="D665" t="s">
        <v>53</v>
      </c>
      <c r="E665" t="s">
        <v>23</v>
      </c>
      <c r="F665" t="s">
        <v>8</v>
      </c>
      <c r="G665" t="s">
        <v>14</v>
      </c>
      <c r="H665" t="s">
        <v>5</v>
      </c>
      <c r="I665" t="s">
        <v>83</v>
      </c>
      <c r="J665" t="s">
        <v>84</v>
      </c>
      <c r="K665">
        <v>1464.5</v>
      </c>
    </row>
    <row r="666" spans="1:11">
      <c r="A666" t="s">
        <v>20</v>
      </c>
      <c r="B666">
        <v>2157</v>
      </c>
      <c r="C666" t="s">
        <v>46</v>
      </c>
      <c r="D666" t="s">
        <v>29</v>
      </c>
      <c r="E666" t="s">
        <v>23</v>
      </c>
      <c r="F666" t="s">
        <v>9</v>
      </c>
      <c r="G666" t="s">
        <v>10</v>
      </c>
      <c r="H666" t="s">
        <v>1</v>
      </c>
      <c r="I666" t="s">
        <v>85</v>
      </c>
      <c r="J666" t="s">
        <v>86</v>
      </c>
      <c r="K666">
        <v>618</v>
      </c>
    </row>
    <row r="667" spans="1:11">
      <c r="A667" t="s">
        <v>20</v>
      </c>
      <c r="B667">
        <v>2161</v>
      </c>
      <c r="C667" t="s">
        <v>28</v>
      </c>
      <c r="D667" t="s">
        <v>29</v>
      </c>
      <c r="E667" t="s">
        <v>23</v>
      </c>
      <c r="F667" t="s">
        <v>4</v>
      </c>
      <c r="G667" t="s">
        <v>6</v>
      </c>
      <c r="H667" t="s">
        <v>1</v>
      </c>
      <c r="I667" t="s">
        <v>83</v>
      </c>
      <c r="J667" t="s">
        <v>84</v>
      </c>
      <c r="K667">
        <v>10072</v>
      </c>
    </row>
    <row r="668" spans="1:11">
      <c r="A668" t="s">
        <v>20</v>
      </c>
      <c r="B668">
        <v>2157</v>
      </c>
      <c r="C668" t="s">
        <v>46</v>
      </c>
      <c r="D668" t="s">
        <v>29</v>
      </c>
      <c r="E668" t="s">
        <v>23</v>
      </c>
      <c r="F668" t="s">
        <v>9</v>
      </c>
      <c r="G668" t="s">
        <v>10</v>
      </c>
      <c r="H668" t="s">
        <v>5</v>
      </c>
      <c r="I668" t="s">
        <v>83</v>
      </c>
      <c r="J668" t="s">
        <v>84</v>
      </c>
      <c r="K668">
        <v>3582</v>
      </c>
    </row>
    <row r="669" spans="1:11">
      <c r="A669" t="s">
        <v>20</v>
      </c>
      <c r="B669">
        <v>2241</v>
      </c>
      <c r="C669" t="s">
        <v>37</v>
      </c>
      <c r="D669" t="s">
        <v>38</v>
      </c>
      <c r="E669" t="s">
        <v>23</v>
      </c>
      <c r="F669" t="s">
        <v>0</v>
      </c>
      <c r="G669" t="s">
        <v>24</v>
      </c>
      <c r="H669" t="s">
        <v>1</v>
      </c>
      <c r="I669" t="s">
        <v>85</v>
      </c>
      <c r="J669" t="s">
        <v>86</v>
      </c>
      <c r="K669">
        <v>1685</v>
      </c>
    </row>
    <row r="670" spans="1:11">
      <c r="A670" t="s">
        <v>20</v>
      </c>
      <c r="B670">
        <v>2157</v>
      </c>
      <c r="C670" t="s">
        <v>46</v>
      </c>
      <c r="D670" t="s">
        <v>29</v>
      </c>
      <c r="E670" t="s">
        <v>23</v>
      </c>
      <c r="F670" t="s">
        <v>3</v>
      </c>
      <c r="G670" t="s">
        <v>43</v>
      </c>
      <c r="H670" t="s">
        <v>1</v>
      </c>
      <c r="I670" t="s">
        <v>83</v>
      </c>
      <c r="J670" t="s">
        <v>84</v>
      </c>
      <c r="K670">
        <v>2481</v>
      </c>
    </row>
    <row r="671" spans="1:11">
      <c r="A671" t="s">
        <v>20</v>
      </c>
      <c r="B671">
        <v>2174</v>
      </c>
      <c r="C671" t="s">
        <v>59</v>
      </c>
      <c r="D671" t="s">
        <v>53</v>
      </c>
      <c r="E671" t="s">
        <v>23</v>
      </c>
      <c r="F671" t="s">
        <v>0</v>
      </c>
      <c r="G671" t="s">
        <v>24</v>
      </c>
      <c r="H671" t="s">
        <v>1</v>
      </c>
      <c r="I671" t="s">
        <v>85</v>
      </c>
      <c r="J671" t="s">
        <v>86</v>
      </c>
      <c r="K671">
        <v>660</v>
      </c>
    </row>
    <row r="672" spans="1:11">
      <c r="A672" t="s">
        <v>20</v>
      </c>
      <c r="B672">
        <v>2224</v>
      </c>
      <c r="C672" t="s">
        <v>60</v>
      </c>
      <c r="D672" t="s">
        <v>41</v>
      </c>
      <c r="E672" t="s">
        <v>23</v>
      </c>
      <c r="F672" t="s">
        <v>0</v>
      </c>
      <c r="G672" t="s">
        <v>24</v>
      </c>
      <c r="H672" t="s">
        <v>1</v>
      </c>
      <c r="I672" t="s">
        <v>85</v>
      </c>
      <c r="J672" t="s">
        <v>86</v>
      </c>
      <c r="K672">
        <v>377</v>
      </c>
    </row>
    <row r="673" spans="1:11">
      <c r="A673" t="s">
        <v>20</v>
      </c>
      <c r="B673">
        <v>2251</v>
      </c>
      <c r="C673" t="s">
        <v>25</v>
      </c>
      <c r="D673" t="s">
        <v>26</v>
      </c>
      <c r="E673" t="s">
        <v>27</v>
      </c>
      <c r="F673" t="s">
        <v>9</v>
      </c>
      <c r="G673" t="s">
        <v>10</v>
      </c>
      <c r="H673" t="s">
        <v>1</v>
      </c>
      <c r="I673" t="s">
        <v>85</v>
      </c>
      <c r="J673" t="s">
        <v>86</v>
      </c>
      <c r="K673">
        <v>525</v>
      </c>
    </row>
    <row r="674" spans="1:11">
      <c r="A674" t="s">
        <v>20</v>
      </c>
      <c r="B674">
        <v>2167</v>
      </c>
      <c r="C674" t="s">
        <v>63</v>
      </c>
      <c r="D674" t="s">
        <v>33</v>
      </c>
      <c r="E674" t="s">
        <v>23</v>
      </c>
      <c r="F674" t="s">
        <v>8</v>
      </c>
      <c r="G674" t="s">
        <v>14</v>
      </c>
      <c r="H674" t="s">
        <v>1</v>
      </c>
      <c r="I674" t="s">
        <v>83</v>
      </c>
      <c r="J674" t="s">
        <v>84</v>
      </c>
      <c r="K674">
        <v>8386</v>
      </c>
    </row>
    <row r="675" spans="1:11">
      <c r="A675" t="s">
        <v>20</v>
      </c>
      <c r="B675">
        <v>2191</v>
      </c>
      <c r="C675" t="s">
        <v>39</v>
      </c>
      <c r="D675" t="s">
        <v>35</v>
      </c>
      <c r="E675" t="s">
        <v>23</v>
      </c>
      <c r="F675" t="s">
        <v>8</v>
      </c>
      <c r="G675" t="s">
        <v>14</v>
      </c>
      <c r="H675" t="s">
        <v>1</v>
      </c>
      <c r="I675" t="s">
        <v>85</v>
      </c>
      <c r="J675" t="s">
        <v>86</v>
      </c>
      <c r="K675">
        <v>1411</v>
      </c>
    </row>
    <row r="676" spans="1:11">
      <c r="A676" t="s">
        <v>20</v>
      </c>
      <c r="B676">
        <v>2161</v>
      </c>
      <c r="C676" t="s">
        <v>28</v>
      </c>
      <c r="D676" t="s">
        <v>29</v>
      </c>
      <c r="E676" t="s">
        <v>23</v>
      </c>
      <c r="F676" t="s">
        <v>9</v>
      </c>
      <c r="G676" t="s">
        <v>10</v>
      </c>
      <c r="H676" t="s">
        <v>1</v>
      </c>
      <c r="I676" t="s">
        <v>83</v>
      </c>
      <c r="J676" t="s">
        <v>84</v>
      </c>
      <c r="K676">
        <v>1877</v>
      </c>
    </row>
    <row r="677" spans="1:11">
      <c r="A677" t="s">
        <v>20</v>
      </c>
      <c r="B677">
        <v>2214</v>
      </c>
      <c r="C677" t="s">
        <v>21</v>
      </c>
      <c r="D677" t="s">
        <v>22</v>
      </c>
      <c r="E677" t="s">
        <v>23</v>
      </c>
      <c r="F677" t="s">
        <v>2</v>
      </c>
      <c r="G677" t="s">
        <v>11</v>
      </c>
      <c r="H677" t="s">
        <v>1</v>
      </c>
      <c r="I677" t="s">
        <v>85</v>
      </c>
      <c r="J677" t="s">
        <v>86</v>
      </c>
      <c r="K677">
        <v>2633</v>
      </c>
    </row>
    <row r="678" spans="1:11">
      <c r="A678" t="s">
        <v>20</v>
      </c>
      <c r="B678">
        <v>2241</v>
      </c>
      <c r="C678" t="s">
        <v>37</v>
      </c>
      <c r="D678" t="s">
        <v>38</v>
      </c>
      <c r="E678" t="s">
        <v>23</v>
      </c>
      <c r="F678" t="s">
        <v>2</v>
      </c>
      <c r="G678" t="s">
        <v>11</v>
      </c>
      <c r="H678" t="s">
        <v>1</v>
      </c>
      <c r="I678" t="s">
        <v>83</v>
      </c>
      <c r="J678" t="s">
        <v>84</v>
      </c>
      <c r="K678">
        <v>48297</v>
      </c>
    </row>
    <row r="679" spans="1:11">
      <c r="A679" t="s">
        <v>20</v>
      </c>
      <c r="B679">
        <v>2187</v>
      </c>
      <c r="C679" t="s">
        <v>34</v>
      </c>
      <c r="D679" t="s">
        <v>35</v>
      </c>
      <c r="E679" t="s">
        <v>23</v>
      </c>
      <c r="F679" t="s">
        <v>4</v>
      </c>
      <c r="G679" t="s">
        <v>6</v>
      </c>
      <c r="H679" t="s">
        <v>5</v>
      </c>
      <c r="I679" t="s">
        <v>83</v>
      </c>
      <c r="J679" t="s">
        <v>84</v>
      </c>
      <c r="K679">
        <v>95</v>
      </c>
    </row>
    <row r="680" spans="1:11">
      <c r="A680" t="s">
        <v>20</v>
      </c>
      <c r="B680">
        <v>2171</v>
      </c>
      <c r="C680" t="s">
        <v>32</v>
      </c>
      <c r="D680" t="s">
        <v>33</v>
      </c>
      <c r="E680" t="s">
        <v>23</v>
      </c>
      <c r="F680" t="s">
        <v>4</v>
      </c>
      <c r="G680" t="s">
        <v>6</v>
      </c>
      <c r="H680" t="s">
        <v>1</v>
      </c>
      <c r="I680" t="s">
        <v>83</v>
      </c>
      <c r="J680" t="s">
        <v>84</v>
      </c>
      <c r="K680">
        <v>10922</v>
      </c>
    </row>
    <row r="681" spans="1:11">
      <c r="A681" t="s">
        <v>20</v>
      </c>
      <c r="B681">
        <v>2217</v>
      </c>
      <c r="C681" t="s">
        <v>36</v>
      </c>
      <c r="D681" t="s">
        <v>22</v>
      </c>
      <c r="E681" t="s">
        <v>23</v>
      </c>
      <c r="F681" t="s">
        <v>0</v>
      </c>
      <c r="G681" t="s">
        <v>24</v>
      </c>
      <c r="H681" t="s">
        <v>1</v>
      </c>
      <c r="I681" t="s">
        <v>85</v>
      </c>
      <c r="J681" t="s">
        <v>86</v>
      </c>
      <c r="K681">
        <v>1743</v>
      </c>
    </row>
    <row r="682" spans="1:11">
      <c r="A682" t="s">
        <v>20</v>
      </c>
      <c r="B682">
        <v>2204</v>
      </c>
      <c r="C682" t="s">
        <v>48</v>
      </c>
      <c r="D682" t="s">
        <v>49</v>
      </c>
      <c r="E682" t="s">
        <v>23</v>
      </c>
      <c r="F682" t="s">
        <v>0</v>
      </c>
      <c r="G682" t="s">
        <v>24</v>
      </c>
      <c r="H682" t="s">
        <v>1</v>
      </c>
      <c r="I682" t="s">
        <v>85</v>
      </c>
      <c r="J682" t="s">
        <v>86</v>
      </c>
      <c r="K682">
        <v>651</v>
      </c>
    </row>
    <row r="683" spans="1:11">
      <c r="A683" t="s">
        <v>20</v>
      </c>
      <c r="B683">
        <v>2194</v>
      </c>
      <c r="C683" t="s">
        <v>30</v>
      </c>
      <c r="D683" t="s">
        <v>31</v>
      </c>
      <c r="E683" t="s">
        <v>23</v>
      </c>
      <c r="F683" t="s">
        <v>4</v>
      </c>
      <c r="G683" t="s">
        <v>6</v>
      </c>
      <c r="H683" t="s">
        <v>5</v>
      </c>
      <c r="I683" t="s">
        <v>83</v>
      </c>
      <c r="J683" t="s">
        <v>84</v>
      </c>
      <c r="K683">
        <v>28</v>
      </c>
    </row>
    <row r="684" spans="1:11">
      <c r="A684" t="s">
        <v>20</v>
      </c>
      <c r="B684">
        <v>2201</v>
      </c>
      <c r="C684" t="s">
        <v>51</v>
      </c>
      <c r="D684" t="s">
        <v>31</v>
      </c>
      <c r="E684" t="s">
        <v>23</v>
      </c>
      <c r="F684" t="s">
        <v>3</v>
      </c>
      <c r="G684" t="s">
        <v>43</v>
      </c>
      <c r="H684" t="s">
        <v>5</v>
      </c>
      <c r="I684" t="s">
        <v>85</v>
      </c>
      <c r="J684" t="s">
        <v>86</v>
      </c>
      <c r="K684">
        <v>457</v>
      </c>
    </row>
    <row r="685" spans="1:11">
      <c r="A685" t="s">
        <v>20</v>
      </c>
      <c r="B685">
        <v>2161</v>
      </c>
      <c r="C685" t="s">
        <v>28</v>
      </c>
      <c r="D685" t="s">
        <v>29</v>
      </c>
      <c r="E685" t="s">
        <v>23</v>
      </c>
      <c r="F685" t="s">
        <v>9</v>
      </c>
      <c r="G685" t="s">
        <v>10</v>
      </c>
      <c r="H685" t="s">
        <v>5</v>
      </c>
      <c r="I685" t="s">
        <v>83</v>
      </c>
      <c r="J685" t="s">
        <v>84</v>
      </c>
      <c r="K685">
        <v>3317</v>
      </c>
    </row>
    <row r="686" spans="1:11">
      <c r="A686" t="s">
        <v>20</v>
      </c>
      <c r="B686">
        <v>2171</v>
      </c>
      <c r="C686" t="s">
        <v>32</v>
      </c>
      <c r="D686" t="s">
        <v>33</v>
      </c>
      <c r="E686" t="s">
        <v>23</v>
      </c>
      <c r="F686" t="s">
        <v>7</v>
      </c>
      <c r="G686" t="s">
        <v>15</v>
      </c>
      <c r="H686" t="s">
        <v>5</v>
      </c>
      <c r="I686" t="s">
        <v>83</v>
      </c>
      <c r="J686" t="s">
        <v>84</v>
      </c>
      <c r="K686">
        <v>40</v>
      </c>
    </row>
    <row r="687" spans="1:11">
      <c r="A687" t="s">
        <v>20</v>
      </c>
      <c r="B687">
        <v>2204</v>
      </c>
      <c r="C687" t="s">
        <v>48</v>
      </c>
      <c r="D687" t="s">
        <v>49</v>
      </c>
      <c r="E687" t="s">
        <v>23</v>
      </c>
      <c r="F687" t="s">
        <v>3</v>
      </c>
      <c r="G687" t="s">
        <v>43</v>
      </c>
      <c r="H687" t="s">
        <v>1</v>
      </c>
      <c r="I687" t="s">
        <v>83</v>
      </c>
      <c r="J687" t="s">
        <v>84</v>
      </c>
      <c r="K687">
        <v>1018</v>
      </c>
    </row>
    <row r="688" spans="1:11">
      <c r="A688" t="s">
        <v>20</v>
      </c>
      <c r="B688">
        <v>2244</v>
      </c>
      <c r="C688" t="s">
        <v>45</v>
      </c>
      <c r="D688" t="s">
        <v>26</v>
      </c>
      <c r="E688" t="s">
        <v>23</v>
      </c>
      <c r="F688" t="s">
        <v>7</v>
      </c>
      <c r="G688" t="s">
        <v>15</v>
      </c>
      <c r="H688" t="s">
        <v>1</v>
      </c>
      <c r="I688" t="s">
        <v>85</v>
      </c>
      <c r="J688" t="s">
        <v>86</v>
      </c>
      <c r="K688">
        <v>3</v>
      </c>
    </row>
    <row r="689" spans="1:11">
      <c r="A689" t="s">
        <v>20</v>
      </c>
      <c r="B689">
        <v>2177</v>
      </c>
      <c r="C689" t="s">
        <v>52</v>
      </c>
      <c r="D689" t="s">
        <v>53</v>
      </c>
      <c r="E689" t="s">
        <v>23</v>
      </c>
      <c r="F689" t="s">
        <v>2</v>
      </c>
      <c r="G689" t="s">
        <v>11</v>
      </c>
      <c r="H689" t="s">
        <v>1</v>
      </c>
      <c r="I689" t="s">
        <v>83</v>
      </c>
      <c r="J689" t="s">
        <v>84</v>
      </c>
      <c r="K689">
        <v>68272</v>
      </c>
    </row>
    <row r="690" spans="1:11">
      <c r="A690" t="s">
        <v>20</v>
      </c>
      <c r="B690">
        <v>2171</v>
      </c>
      <c r="C690" t="s">
        <v>32</v>
      </c>
      <c r="D690" t="s">
        <v>33</v>
      </c>
      <c r="E690" t="s">
        <v>23</v>
      </c>
      <c r="F690" t="s">
        <v>9</v>
      </c>
      <c r="G690" t="s">
        <v>10</v>
      </c>
      <c r="H690" t="s">
        <v>1</v>
      </c>
      <c r="I690" t="s">
        <v>85</v>
      </c>
      <c r="J690" t="s">
        <v>86</v>
      </c>
      <c r="K690">
        <v>666</v>
      </c>
    </row>
    <row r="691" spans="1:11">
      <c r="A691" t="s">
        <v>20</v>
      </c>
      <c r="B691">
        <v>2194</v>
      </c>
      <c r="C691" t="s">
        <v>30</v>
      </c>
      <c r="D691" t="s">
        <v>31</v>
      </c>
      <c r="E691" t="s">
        <v>23</v>
      </c>
      <c r="F691" t="s">
        <v>0</v>
      </c>
      <c r="G691" t="s">
        <v>24</v>
      </c>
      <c r="H691" t="s">
        <v>5</v>
      </c>
      <c r="I691" t="s">
        <v>83</v>
      </c>
      <c r="J691" t="s">
        <v>84</v>
      </c>
      <c r="K691">
        <v>1648</v>
      </c>
    </row>
    <row r="692" spans="1:11">
      <c r="A692" t="s">
        <v>20</v>
      </c>
      <c r="B692">
        <v>2214</v>
      </c>
      <c r="C692" t="s">
        <v>21</v>
      </c>
      <c r="D692" t="s">
        <v>22</v>
      </c>
      <c r="E692" t="s">
        <v>23</v>
      </c>
      <c r="F692" t="s">
        <v>3</v>
      </c>
      <c r="G692" t="s">
        <v>43</v>
      </c>
      <c r="H692" t="s">
        <v>5</v>
      </c>
      <c r="I692" t="s">
        <v>85</v>
      </c>
      <c r="J692" t="s">
        <v>86</v>
      </c>
      <c r="K692">
        <v>365</v>
      </c>
    </row>
    <row r="693" spans="1:11">
      <c r="A693" t="s">
        <v>20</v>
      </c>
      <c r="B693">
        <v>2241</v>
      </c>
      <c r="C693" t="s">
        <v>37</v>
      </c>
      <c r="D693" t="s">
        <v>38</v>
      </c>
      <c r="E693" t="s">
        <v>23</v>
      </c>
      <c r="F693" t="s">
        <v>3</v>
      </c>
      <c r="G693" t="s">
        <v>43</v>
      </c>
      <c r="H693" t="s">
        <v>1</v>
      </c>
      <c r="I693" t="s">
        <v>83</v>
      </c>
      <c r="J693" t="s">
        <v>84</v>
      </c>
      <c r="K693">
        <v>3556</v>
      </c>
    </row>
    <row r="694" spans="1:11">
      <c r="A694" t="s">
        <v>20</v>
      </c>
      <c r="B694">
        <v>2201</v>
      </c>
      <c r="C694" t="s">
        <v>51</v>
      </c>
      <c r="D694" t="s">
        <v>31</v>
      </c>
      <c r="E694" t="s">
        <v>23</v>
      </c>
      <c r="F694" t="s">
        <v>2</v>
      </c>
      <c r="G694" t="s">
        <v>11</v>
      </c>
      <c r="H694" t="s">
        <v>1</v>
      </c>
      <c r="I694" t="s">
        <v>85</v>
      </c>
      <c r="J694" t="s">
        <v>86</v>
      </c>
      <c r="K694">
        <v>9905</v>
      </c>
    </row>
    <row r="695" spans="1:11">
      <c r="A695" t="s">
        <v>20</v>
      </c>
      <c r="B695">
        <v>2227</v>
      </c>
      <c r="C695" t="s">
        <v>44</v>
      </c>
      <c r="D695" t="s">
        <v>41</v>
      </c>
      <c r="E695" t="s">
        <v>23</v>
      </c>
      <c r="F695" t="s">
        <v>7</v>
      </c>
      <c r="G695" t="s">
        <v>15</v>
      </c>
      <c r="H695" t="s">
        <v>1</v>
      </c>
      <c r="I695" t="s">
        <v>85</v>
      </c>
      <c r="J695" t="s">
        <v>86</v>
      </c>
      <c r="K695">
        <v>213</v>
      </c>
    </row>
    <row r="696" spans="1:11">
      <c r="A696" t="s">
        <v>20</v>
      </c>
      <c r="B696">
        <v>2211</v>
      </c>
      <c r="C696" t="s">
        <v>54</v>
      </c>
      <c r="D696" t="s">
        <v>49</v>
      </c>
      <c r="E696" t="s">
        <v>23</v>
      </c>
      <c r="F696" t="s">
        <v>2</v>
      </c>
      <c r="G696" t="s">
        <v>11</v>
      </c>
      <c r="H696" t="s">
        <v>1</v>
      </c>
      <c r="I696" t="s">
        <v>83</v>
      </c>
      <c r="J696" t="s">
        <v>84</v>
      </c>
      <c r="K696">
        <v>55326</v>
      </c>
    </row>
    <row r="697" spans="1:11">
      <c r="A697" t="s">
        <v>20</v>
      </c>
      <c r="B697">
        <v>2197</v>
      </c>
      <c r="C697" t="s">
        <v>62</v>
      </c>
      <c r="D697" t="s">
        <v>31</v>
      </c>
      <c r="E697" t="s">
        <v>23</v>
      </c>
      <c r="F697" t="s">
        <v>9</v>
      </c>
      <c r="G697" t="s">
        <v>10</v>
      </c>
      <c r="H697" t="s">
        <v>5</v>
      </c>
      <c r="I697" t="s">
        <v>85</v>
      </c>
      <c r="J697" t="s">
        <v>86</v>
      </c>
      <c r="K697">
        <v>681</v>
      </c>
    </row>
    <row r="698" spans="1:11">
      <c r="A698" t="s">
        <v>20</v>
      </c>
      <c r="B698">
        <v>2234</v>
      </c>
      <c r="C698" t="s">
        <v>61</v>
      </c>
      <c r="D698" t="s">
        <v>38</v>
      </c>
      <c r="E698" t="s">
        <v>23</v>
      </c>
      <c r="F698" t="s">
        <v>8</v>
      </c>
      <c r="G698" t="s">
        <v>14</v>
      </c>
      <c r="H698" t="s">
        <v>5</v>
      </c>
      <c r="I698" t="s">
        <v>83</v>
      </c>
      <c r="J698" t="s">
        <v>84</v>
      </c>
      <c r="K698">
        <v>148</v>
      </c>
    </row>
    <row r="699" spans="1:11">
      <c r="A699" t="s">
        <v>20</v>
      </c>
      <c r="B699">
        <v>2211</v>
      </c>
      <c r="C699" t="s">
        <v>54</v>
      </c>
      <c r="D699" t="s">
        <v>49</v>
      </c>
      <c r="E699" t="s">
        <v>23</v>
      </c>
      <c r="F699" t="s">
        <v>2</v>
      </c>
      <c r="G699" t="s">
        <v>11</v>
      </c>
      <c r="H699" t="s">
        <v>5</v>
      </c>
      <c r="I699" t="s">
        <v>83</v>
      </c>
      <c r="J699" t="s">
        <v>84</v>
      </c>
      <c r="K699">
        <v>3043.5</v>
      </c>
    </row>
    <row r="700" spans="1:11">
      <c r="A700" t="s">
        <v>20</v>
      </c>
      <c r="B700">
        <v>2244</v>
      </c>
      <c r="C700" t="s">
        <v>45</v>
      </c>
      <c r="D700" t="s">
        <v>26</v>
      </c>
      <c r="E700" t="s">
        <v>23</v>
      </c>
      <c r="F700" t="s">
        <v>9</v>
      </c>
      <c r="G700" t="s">
        <v>10</v>
      </c>
      <c r="H700" t="s">
        <v>5</v>
      </c>
      <c r="I700" t="s">
        <v>83</v>
      </c>
      <c r="J700" t="s">
        <v>84</v>
      </c>
      <c r="K700">
        <v>297</v>
      </c>
    </row>
    <row r="701" spans="1:11">
      <c r="A701" t="s">
        <v>20</v>
      </c>
      <c r="B701">
        <v>2251</v>
      </c>
      <c r="C701" t="s">
        <v>25</v>
      </c>
      <c r="D701" t="s">
        <v>26</v>
      </c>
      <c r="E701" t="s">
        <v>27</v>
      </c>
      <c r="F701" t="s">
        <v>12</v>
      </c>
      <c r="G701" t="s">
        <v>13</v>
      </c>
      <c r="H701" t="s">
        <v>1</v>
      </c>
      <c r="I701" t="s">
        <v>85</v>
      </c>
      <c r="J701" t="s">
        <v>86</v>
      </c>
      <c r="K701">
        <v>283</v>
      </c>
    </row>
    <row r="702" spans="1:11">
      <c r="A702" t="s">
        <v>20</v>
      </c>
      <c r="B702">
        <v>2227</v>
      </c>
      <c r="C702" t="s">
        <v>44</v>
      </c>
      <c r="D702" t="s">
        <v>41</v>
      </c>
      <c r="E702" t="s">
        <v>23</v>
      </c>
      <c r="F702" t="s">
        <v>2</v>
      </c>
      <c r="G702" t="s">
        <v>11</v>
      </c>
      <c r="H702" t="s">
        <v>1</v>
      </c>
      <c r="I702" t="s">
        <v>85</v>
      </c>
      <c r="J702" t="s">
        <v>86</v>
      </c>
      <c r="K702">
        <v>9621</v>
      </c>
    </row>
    <row r="703" spans="1:11">
      <c r="A703" t="s">
        <v>20</v>
      </c>
      <c r="B703">
        <v>2247</v>
      </c>
      <c r="C703" t="s">
        <v>64</v>
      </c>
      <c r="D703" t="s">
        <v>26</v>
      </c>
      <c r="E703" t="s">
        <v>23</v>
      </c>
      <c r="F703" t="s">
        <v>2</v>
      </c>
      <c r="G703" t="s">
        <v>11</v>
      </c>
      <c r="H703" t="s">
        <v>5</v>
      </c>
      <c r="I703" t="s">
        <v>83</v>
      </c>
      <c r="J703" t="s">
        <v>84</v>
      </c>
      <c r="K703">
        <v>2640</v>
      </c>
    </row>
    <row r="704" spans="1:11">
      <c r="A704" t="s">
        <v>20</v>
      </c>
      <c r="B704">
        <v>2171</v>
      </c>
      <c r="C704" t="s">
        <v>32</v>
      </c>
      <c r="D704" t="s">
        <v>33</v>
      </c>
      <c r="E704" t="s">
        <v>23</v>
      </c>
      <c r="F704" t="s">
        <v>12</v>
      </c>
      <c r="G704" t="s">
        <v>13</v>
      </c>
      <c r="H704" t="s">
        <v>5</v>
      </c>
      <c r="I704" t="s">
        <v>85</v>
      </c>
      <c r="J704" t="s">
        <v>86</v>
      </c>
      <c r="K704">
        <v>606</v>
      </c>
    </row>
    <row r="705" spans="1:11">
      <c r="A705" t="s">
        <v>20</v>
      </c>
      <c r="B705">
        <v>2214</v>
      </c>
      <c r="C705" t="s">
        <v>21</v>
      </c>
      <c r="D705" t="s">
        <v>22</v>
      </c>
      <c r="E705" t="s">
        <v>23</v>
      </c>
      <c r="F705" t="s">
        <v>4</v>
      </c>
      <c r="G705" t="s">
        <v>6</v>
      </c>
      <c r="H705" t="s">
        <v>1</v>
      </c>
      <c r="I705" t="s">
        <v>83</v>
      </c>
      <c r="J705" t="s">
        <v>84</v>
      </c>
      <c r="K705">
        <v>1219</v>
      </c>
    </row>
    <row r="706" spans="1:11">
      <c r="A706" t="s">
        <v>20</v>
      </c>
      <c r="B706">
        <v>2224</v>
      </c>
      <c r="C706" t="s">
        <v>60</v>
      </c>
      <c r="D706" t="s">
        <v>41</v>
      </c>
      <c r="E706" t="s">
        <v>23</v>
      </c>
      <c r="F706" t="s">
        <v>7</v>
      </c>
      <c r="G706" t="s">
        <v>15</v>
      </c>
      <c r="H706" t="s">
        <v>1</v>
      </c>
      <c r="I706" t="s">
        <v>83</v>
      </c>
      <c r="J706" t="s">
        <v>84</v>
      </c>
      <c r="K706">
        <v>93</v>
      </c>
    </row>
    <row r="707" spans="1:11">
      <c r="A707" t="s">
        <v>20</v>
      </c>
      <c r="B707">
        <v>2154</v>
      </c>
      <c r="C707" t="s">
        <v>50</v>
      </c>
      <c r="D707" t="s">
        <v>29</v>
      </c>
      <c r="E707" t="s">
        <v>23</v>
      </c>
      <c r="F707" t="s">
        <v>12</v>
      </c>
      <c r="G707" t="s">
        <v>13</v>
      </c>
      <c r="H707" t="s">
        <v>1</v>
      </c>
      <c r="I707" t="s">
        <v>85</v>
      </c>
      <c r="J707" t="s">
        <v>86</v>
      </c>
      <c r="K707">
        <v>18</v>
      </c>
    </row>
    <row r="708" spans="1:11">
      <c r="A708" t="s">
        <v>20</v>
      </c>
      <c r="B708">
        <v>2247</v>
      </c>
      <c r="C708" t="s">
        <v>64</v>
      </c>
      <c r="D708" t="s">
        <v>26</v>
      </c>
      <c r="E708" t="s">
        <v>23</v>
      </c>
      <c r="F708" t="s">
        <v>0</v>
      </c>
      <c r="G708" t="s">
        <v>24</v>
      </c>
      <c r="H708" t="s">
        <v>5</v>
      </c>
      <c r="I708" t="s">
        <v>83</v>
      </c>
      <c r="J708" t="s">
        <v>84</v>
      </c>
      <c r="K708">
        <v>6235</v>
      </c>
    </row>
    <row r="709" spans="1:11">
      <c r="A709" t="s">
        <v>20</v>
      </c>
      <c r="B709">
        <v>2204</v>
      </c>
      <c r="C709" t="s">
        <v>48</v>
      </c>
      <c r="D709" t="s">
        <v>49</v>
      </c>
      <c r="E709" t="s">
        <v>23</v>
      </c>
      <c r="F709" t="s">
        <v>8</v>
      </c>
      <c r="G709" t="s">
        <v>14</v>
      </c>
      <c r="H709" t="s">
        <v>5</v>
      </c>
      <c r="I709" t="s">
        <v>83</v>
      </c>
      <c r="J709" t="s">
        <v>84</v>
      </c>
      <c r="K709">
        <v>151</v>
      </c>
    </row>
    <row r="710" spans="1:11">
      <c r="A710" t="s">
        <v>20</v>
      </c>
      <c r="B710">
        <v>2157</v>
      </c>
      <c r="C710" t="s">
        <v>46</v>
      </c>
      <c r="D710" t="s">
        <v>29</v>
      </c>
      <c r="E710" t="s">
        <v>23</v>
      </c>
      <c r="F710" t="s">
        <v>3</v>
      </c>
      <c r="G710" t="s">
        <v>43</v>
      </c>
      <c r="H710" t="s">
        <v>1</v>
      </c>
      <c r="I710" t="s">
        <v>85</v>
      </c>
      <c r="J710" t="s">
        <v>86</v>
      </c>
      <c r="K710">
        <v>233</v>
      </c>
    </row>
    <row r="711" spans="1:11">
      <c r="A711" t="s">
        <v>20</v>
      </c>
      <c r="B711">
        <v>2217</v>
      </c>
      <c r="C711" t="s">
        <v>36</v>
      </c>
      <c r="D711" t="s">
        <v>22</v>
      </c>
      <c r="E711" t="s">
        <v>23</v>
      </c>
      <c r="F711" t="s">
        <v>0</v>
      </c>
      <c r="G711" t="s">
        <v>24</v>
      </c>
      <c r="H711" t="s">
        <v>5</v>
      </c>
      <c r="I711" t="s">
        <v>83</v>
      </c>
      <c r="J711" t="s">
        <v>84</v>
      </c>
      <c r="K711">
        <v>6945</v>
      </c>
    </row>
    <row r="712" spans="1:11">
      <c r="A712" t="s">
        <v>20</v>
      </c>
      <c r="B712">
        <v>2174</v>
      </c>
      <c r="C712" t="s">
        <v>59</v>
      </c>
      <c r="D712" t="s">
        <v>53</v>
      </c>
      <c r="E712" t="s">
        <v>23</v>
      </c>
      <c r="F712" t="s">
        <v>9</v>
      </c>
      <c r="G712" t="s">
        <v>10</v>
      </c>
      <c r="H712" t="s">
        <v>1</v>
      </c>
      <c r="I712" t="s">
        <v>85</v>
      </c>
      <c r="J712" t="s">
        <v>86</v>
      </c>
      <c r="K712">
        <v>48</v>
      </c>
    </row>
    <row r="713" spans="1:11">
      <c r="A713" t="s">
        <v>20</v>
      </c>
      <c r="B713">
        <v>2167</v>
      </c>
      <c r="C713" t="s">
        <v>63</v>
      </c>
      <c r="D713" t="s">
        <v>33</v>
      </c>
      <c r="E713" t="s">
        <v>23</v>
      </c>
      <c r="F713" t="s">
        <v>0</v>
      </c>
      <c r="G713" t="s">
        <v>24</v>
      </c>
      <c r="H713" t="s">
        <v>1</v>
      </c>
      <c r="I713" t="s">
        <v>83</v>
      </c>
      <c r="J713" t="s">
        <v>84</v>
      </c>
      <c r="K713">
        <v>11501</v>
      </c>
    </row>
    <row r="714" spans="1:11">
      <c r="A714" t="s">
        <v>20</v>
      </c>
      <c r="B714">
        <v>2197</v>
      </c>
      <c r="C714" t="s">
        <v>62</v>
      </c>
      <c r="D714" t="s">
        <v>31</v>
      </c>
      <c r="E714" t="s">
        <v>23</v>
      </c>
      <c r="F714" t="s">
        <v>0</v>
      </c>
      <c r="G714" t="s">
        <v>24</v>
      </c>
      <c r="H714" t="s">
        <v>5</v>
      </c>
      <c r="I714" t="s">
        <v>85</v>
      </c>
      <c r="J714" t="s">
        <v>86</v>
      </c>
      <c r="K714">
        <v>1307</v>
      </c>
    </row>
    <row r="715" spans="1:11">
      <c r="A715" t="s">
        <v>20</v>
      </c>
      <c r="B715">
        <v>2181</v>
      </c>
      <c r="C715" t="s">
        <v>55</v>
      </c>
      <c r="D715" t="s">
        <v>53</v>
      </c>
      <c r="E715" t="s">
        <v>23</v>
      </c>
      <c r="F715" t="s">
        <v>2</v>
      </c>
      <c r="G715" t="s">
        <v>11</v>
      </c>
      <c r="H715" t="s">
        <v>5</v>
      </c>
      <c r="I715" t="s">
        <v>83</v>
      </c>
      <c r="J715" t="s">
        <v>84</v>
      </c>
      <c r="K715">
        <v>2636.5</v>
      </c>
    </row>
    <row r="716" spans="1:11">
      <c r="A716" t="s">
        <v>20</v>
      </c>
      <c r="B716">
        <v>2251</v>
      </c>
      <c r="C716" t="s">
        <v>25</v>
      </c>
      <c r="D716" t="s">
        <v>26</v>
      </c>
      <c r="E716" t="s">
        <v>27</v>
      </c>
      <c r="F716" t="s">
        <v>0</v>
      </c>
      <c r="G716" t="s">
        <v>24</v>
      </c>
      <c r="H716" t="s">
        <v>5</v>
      </c>
      <c r="I716" t="s">
        <v>85</v>
      </c>
      <c r="J716" t="s">
        <v>86</v>
      </c>
      <c r="K716">
        <v>1764</v>
      </c>
    </row>
    <row r="717" spans="1:11">
      <c r="A717" t="s">
        <v>20</v>
      </c>
      <c r="B717">
        <v>2224</v>
      </c>
      <c r="C717" t="s">
        <v>60</v>
      </c>
      <c r="D717" t="s">
        <v>41</v>
      </c>
      <c r="E717" t="s">
        <v>23</v>
      </c>
      <c r="F717" t="s">
        <v>3</v>
      </c>
      <c r="G717" t="s">
        <v>43</v>
      </c>
      <c r="H717" t="s">
        <v>5</v>
      </c>
      <c r="I717" t="s">
        <v>83</v>
      </c>
      <c r="J717" t="s">
        <v>84</v>
      </c>
      <c r="K717">
        <v>3288</v>
      </c>
    </row>
    <row r="718" spans="1:11">
      <c r="A718" t="s">
        <v>20</v>
      </c>
      <c r="B718">
        <v>2207</v>
      </c>
      <c r="C718" t="s">
        <v>57</v>
      </c>
      <c r="D718" t="s">
        <v>49</v>
      </c>
      <c r="E718" t="s">
        <v>23</v>
      </c>
      <c r="F718" t="s">
        <v>0</v>
      </c>
      <c r="G718" t="s">
        <v>24</v>
      </c>
      <c r="H718" t="s">
        <v>5</v>
      </c>
      <c r="I718" t="s">
        <v>85</v>
      </c>
      <c r="J718" t="s">
        <v>86</v>
      </c>
      <c r="K718">
        <v>1281</v>
      </c>
    </row>
    <row r="719" spans="1:11">
      <c r="A719" t="s">
        <v>20</v>
      </c>
      <c r="B719">
        <v>2241</v>
      </c>
      <c r="C719" t="s">
        <v>37</v>
      </c>
      <c r="D719" t="s">
        <v>38</v>
      </c>
      <c r="E719" t="s">
        <v>23</v>
      </c>
      <c r="F719" t="s">
        <v>12</v>
      </c>
      <c r="G719" t="s">
        <v>13</v>
      </c>
      <c r="H719" t="s">
        <v>1</v>
      </c>
      <c r="I719" t="s">
        <v>85</v>
      </c>
      <c r="J719" t="s">
        <v>86</v>
      </c>
      <c r="K719">
        <v>201</v>
      </c>
    </row>
    <row r="720" spans="1:11">
      <c r="A720" t="s">
        <v>20</v>
      </c>
      <c r="B720">
        <v>2241</v>
      </c>
      <c r="C720" t="s">
        <v>37</v>
      </c>
      <c r="D720" t="s">
        <v>38</v>
      </c>
      <c r="E720" t="s">
        <v>23</v>
      </c>
      <c r="F720" t="s">
        <v>9</v>
      </c>
      <c r="G720" t="s">
        <v>10</v>
      </c>
      <c r="H720" t="s">
        <v>1</v>
      </c>
      <c r="I720" t="s">
        <v>85</v>
      </c>
      <c r="J720" t="s">
        <v>86</v>
      </c>
      <c r="K720">
        <v>528</v>
      </c>
    </row>
    <row r="721" spans="1:11">
      <c r="A721" t="s">
        <v>20</v>
      </c>
      <c r="B721">
        <v>2161</v>
      </c>
      <c r="C721" t="s">
        <v>28</v>
      </c>
      <c r="D721" t="s">
        <v>29</v>
      </c>
      <c r="E721" t="s">
        <v>23</v>
      </c>
      <c r="F721" t="s">
        <v>8</v>
      </c>
      <c r="G721" t="s">
        <v>14</v>
      </c>
      <c r="H721" t="s">
        <v>5</v>
      </c>
      <c r="I721" t="s">
        <v>83</v>
      </c>
      <c r="J721" t="s">
        <v>84</v>
      </c>
      <c r="K721">
        <v>1418</v>
      </c>
    </row>
    <row r="722" spans="1:11">
      <c r="A722" t="s">
        <v>20</v>
      </c>
      <c r="B722">
        <v>2157</v>
      </c>
      <c r="C722" t="s">
        <v>46</v>
      </c>
      <c r="D722" t="s">
        <v>29</v>
      </c>
      <c r="E722" t="s">
        <v>23</v>
      </c>
      <c r="F722" t="s">
        <v>12</v>
      </c>
      <c r="G722" t="s">
        <v>13</v>
      </c>
      <c r="H722" t="s">
        <v>5</v>
      </c>
      <c r="I722" t="s">
        <v>83</v>
      </c>
      <c r="J722" t="s">
        <v>84</v>
      </c>
      <c r="K722">
        <v>1777</v>
      </c>
    </row>
    <row r="723" spans="1:11">
      <c r="A723" t="s">
        <v>20</v>
      </c>
      <c r="B723">
        <v>2164</v>
      </c>
      <c r="C723" t="s">
        <v>56</v>
      </c>
      <c r="D723" t="s">
        <v>33</v>
      </c>
      <c r="E723" t="s">
        <v>23</v>
      </c>
      <c r="F723" t="s">
        <v>9</v>
      </c>
      <c r="G723" t="s">
        <v>10</v>
      </c>
      <c r="H723" t="s">
        <v>5</v>
      </c>
      <c r="I723" t="s">
        <v>83</v>
      </c>
      <c r="J723" t="s">
        <v>84</v>
      </c>
      <c r="K723">
        <v>243</v>
      </c>
    </row>
    <row r="724" spans="1:11">
      <c r="A724" t="s">
        <v>20</v>
      </c>
      <c r="B724">
        <v>2234</v>
      </c>
      <c r="C724" t="s">
        <v>61</v>
      </c>
      <c r="D724" t="s">
        <v>38</v>
      </c>
      <c r="E724" t="s">
        <v>23</v>
      </c>
      <c r="F724" t="s">
        <v>7</v>
      </c>
      <c r="G724" t="s">
        <v>15</v>
      </c>
      <c r="H724" t="s">
        <v>1</v>
      </c>
      <c r="I724" t="s">
        <v>83</v>
      </c>
      <c r="J724" t="s">
        <v>84</v>
      </c>
      <c r="K724">
        <v>103</v>
      </c>
    </row>
    <row r="725" spans="1:11">
      <c r="A725" t="s">
        <v>20</v>
      </c>
      <c r="B725">
        <v>2244</v>
      </c>
      <c r="C725" t="s">
        <v>45</v>
      </c>
      <c r="D725" t="s">
        <v>26</v>
      </c>
      <c r="E725" t="s">
        <v>23</v>
      </c>
      <c r="F725" t="s">
        <v>3</v>
      </c>
      <c r="G725" t="s">
        <v>43</v>
      </c>
      <c r="H725" t="s">
        <v>5</v>
      </c>
      <c r="I725" t="s">
        <v>83</v>
      </c>
      <c r="J725" t="s">
        <v>84</v>
      </c>
      <c r="K725">
        <v>3187</v>
      </c>
    </row>
    <row r="726" spans="1:11">
      <c r="A726" t="s">
        <v>20</v>
      </c>
      <c r="B726">
        <v>2187</v>
      </c>
      <c r="C726" t="s">
        <v>34</v>
      </c>
      <c r="D726" t="s">
        <v>35</v>
      </c>
      <c r="E726" t="s">
        <v>23</v>
      </c>
      <c r="F726" t="s">
        <v>9</v>
      </c>
      <c r="G726" t="s">
        <v>10</v>
      </c>
      <c r="H726" t="s">
        <v>5</v>
      </c>
      <c r="I726" t="s">
        <v>85</v>
      </c>
      <c r="J726" t="s">
        <v>86</v>
      </c>
      <c r="K726">
        <v>853</v>
      </c>
    </row>
    <row r="727" spans="1:11">
      <c r="A727" t="s">
        <v>20</v>
      </c>
      <c r="B727">
        <v>2241</v>
      </c>
      <c r="C727" t="s">
        <v>37</v>
      </c>
      <c r="D727" t="s">
        <v>38</v>
      </c>
      <c r="E727" t="s">
        <v>23</v>
      </c>
      <c r="F727" t="s">
        <v>7</v>
      </c>
      <c r="G727" t="s">
        <v>15</v>
      </c>
      <c r="H727" t="s">
        <v>1</v>
      </c>
      <c r="I727" t="s">
        <v>83</v>
      </c>
      <c r="J727" t="s">
        <v>84</v>
      </c>
      <c r="K727">
        <v>259</v>
      </c>
    </row>
    <row r="728" spans="1:11">
      <c r="A728" t="s">
        <v>20</v>
      </c>
      <c r="B728">
        <v>2164</v>
      </c>
      <c r="C728" t="s">
        <v>56</v>
      </c>
      <c r="D728" t="s">
        <v>33</v>
      </c>
      <c r="E728" t="s">
        <v>23</v>
      </c>
      <c r="F728" t="s">
        <v>2</v>
      </c>
      <c r="G728" t="s">
        <v>11</v>
      </c>
      <c r="H728" t="s">
        <v>1</v>
      </c>
      <c r="I728" t="s">
        <v>85</v>
      </c>
      <c r="J728" t="s">
        <v>86</v>
      </c>
      <c r="K728">
        <v>2058</v>
      </c>
    </row>
    <row r="729" spans="1:11">
      <c r="A729" t="s">
        <v>20</v>
      </c>
      <c r="B729">
        <v>2224</v>
      </c>
      <c r="C729" t="s">
        <v>60</v>
      </c>
      <c r="D729" t="s">
        <v>41</v>
      </c>
      <c r="E729" t="s">
        <v>23</v>
      </c>
      <c r="F729" t="s">
        <v>3</v>
      </c>
      <c r="G729" t="s">
        <v>43</v>
      </c>
      <c r="H729" t="s">
        <v>1</v>
      </c>
      <c r="I729" t="s">
        <v>83</v>
      </c>
      <c r="J729" t="s">
        <v>84</v>
      </c>
      <c r="K729">
        <v>720</v>
      </c>
    </row>
    <row r="730" spans="1:11">
      <c r="A730" t="s">
        <v>20</v>
      </c>
      <c r="B730">
        <v>2181</v>
      </c>
      <c r="C730" t="s">
        <v>55</v>
      </c>
      <c r="D730" t="s">
        <v>53</v>
      </c>
      <c r="E730" t="s">
        <v>23</v>
      </c>
      <c r="F730" t="s">
        <v>3</v>
      </c>
      <c r="G730" t="s">
        <v>43</v>
      </c>
      <c r="H730" t="s">
        <v>5</v>
      </c>
      <c r="I730" t="s">
        <v>83</v>
      </c>
      <c r="J730" t="s">
        <v>84</v>
      </c>
      <c r="K730">
        <v>5898</v>
      </c>
    </row>
    <row r="731" spans="1:11">
      <c r="A731" t="s">
        <v>20</v>
      </c>
      <c r="B731">
        <v>2211</v>
      </c>
      <c r="C731" t="s">
        <v>54</v>
      </c>
      <c r="D731" t="s">
        <v>49</v>
      </c>
      <c r="E731" t="s">
        <v>23</v>
      </c>
      <c r="F731" t="s">
        <v>12</v>
      </c>
      <c r="G731" t="s">
        <v>13</v>
      </c>
      <c r="H731" t="s">
        <v>5</v>
      </c>
      <c r="I731" t="s">
        <v>85</v>
      </c>
      <c r="J731" t="s">
        <v>86</v>
      </c>
      <c r="K731">
        <v>516</v>
      </c>
    </row>
    <row r="732" spans="1:11">
      <c r="A732" t="s">
        <v>20</v>
      </c>
      <c r="B732">
        <v>2251</v>
      </c>
      <c r="C732" t="s">
        <v>25</v>
      </c>
      <c r="D732" t="s">
        <v>26</v>
      </c>
      <c r="E732" t="s">
        <v>27</v>
      </c>
      <c r="F732" t="s">
        <v>12</v>
      </c>
      <c r="G732" t="s">
        <v>13</v>
      </c>
      <c r="H732" t="s">
        <v>1</v>
      </c>
      <c r="I732" t="s">
        <v>83</v>
      </c>
      <c r="J732" t="s">
        <v>84</v>
      </c>
      <c r="K732">
        <v>2256</v>
      </c>
    </row>
    <row r="733" spans="1:11">
      <c r="A733" t="s">
        <v>20</v>
      </c>
      <c r="B733">
        <v>2247</v>
      </c>
      <c r="C733" t="s">
        <v>64</v>
      </c>
      <c r="D733" t="s">
        <v>26</v>
      </c>
      <c r="E733" t="s">
        <v>23</v>
      </c>
      <c r="F733" t="s">
        <v>9</v>
      </c>
      <c r="G733" t="s">
        <v>10</v>
      </c>
      <c r="H733" t="s">
        <v>5</v>
      </c>
      <c r="I733" t="s">
        <v>85</v>
      </c>
      <c r="J733" t="s">
        <v>86</v>
      </c>
      <c r="K733">
        <v>308</v>
      </c>
    </row>
    <row r="734" spans="1:11">
      <c r="A734" t="s">
        <v>20</v>
      </c>
      <c r="B734">
        <v>2234</v>
      </c>
      <c r="C734" t="s">
        <v>61</v>
      </c>
      <c r="D734" t="s">
        <v>38</v>
      </c>
      <c r="E734" t="s">
        <v>23</v>
      </c>
      <c r="F734" t="s">
        <v>8</v>
      </c>
      <c r="G734" t="s">
        <v>14</v>
      </c>
      <c r="H734" t="s">
        <v>1</v>
      </c>
      <c r="I734" t="s">
        <v>83</v>
      </c>
      <c r="J734" t="s">
        <v>84</v>
      </c>
      <c r="K734">
        <v>745</v>
      </c>
    </row>
    <row r="735" spans="1:11">
      <c r="A735" t="s">
        <v>20</v>
      </c>
      <c r="B735">
        <v>2204</v>
      </c>
      <c r="C735" t="s">
        <v>48</v>
      </c>
      <c r="D735" t="s">
        <v>49</v>
      </c>
      <c r="E735" t="s">
        <v>23</v>
      </c>
      <c r="F735" t="s">
        <v>8</v>
      </c>
      <c r="G735" t="s">
        <v>14</v>
      </c>
      <c r="H735" t="s">
        <v>1</v>
      </c>
      <c r="I735" t="s">
        <v>83</v>
      </c>
      <c r="J735" t="s">
        <v>84</v>
      </c>
      <c r="K735">
        <v>898</v>
      </c>
    </row>
    <row r="736" spans="1:11">
      <c r="A736" t="s">
        <v>20</v>
      </c>
      <c r="B736">
        <v>2221</v>
      </c>
      <c r="C736" t="s">
        <v>58</v>
      </c>
      <c r="D736" t="s">
        <v>22</v>
      </c>
      <c r="E736" t="s">
        <v>23</v>
      </c>
      <c r="F736" t="s">
        <v>9</v>
      </c>
      <c r="G736" t="s">
        <v>10</v>
      </c>
      <c r="H736" t="s">
        <v>1</v>
      </c>
      <c r="I736" t="s">
        <v>83</v>
      </c>
      <c r="J736" t="s">
        <v>84</v>
      </c>
      <c r="K736">
        <v>2928</v>
      </c>
    </row>
    <row r="737" spans="1:11">
      <c r="A737" t="s">
        <v>20</v>
      </c>
      <c r="B737">
        <v>2211</v>
      </c>
      <c r="C737" t="s">
        <v>54</v>
      </c>
      <c r="D737" t="s">
        <v>49</v>
      </c>
      <c r="E737" t="s">
        <v>23</v>
      </c>
      <c r="F737" t="s">
        <v>12</v>
      </c>
      <c r="G737" t="s">
        <v>13</v>
      </c>
      <c r="H737" t="s">
        <v>1</v>
      </c>
      <c r="I737" t="s">
        <v>83</v>
      </c>
      <c r="J737" t="s">
        <v>84</v>
      </c>
      <c r="K737">
        <v>2178</v>
      </c>
    </row>
    <row r="738" spans="1:11">
      <c r="A738" t="s">
        <v>20</v>
      </c>
      <c r="B738">
        <v>2214</v>
      </c>
      <c r="C738" t="s">
        <v>21</v>
      </c>
      <c r="D738" t="s">
        <v>22</v>
      </c>
      <c r="E738" t="s">
        <v>23</v>
      </c>
      <c r="F738" t="s">
        <v>12</v>
      </c>
      <c r="G738" t="s">
        <v>13</v>
      </c>
      <c r="H738" t="s">
        <v>1</v>
      </c>
      <c r="I738" t="s">
        <v>85</v>
      </c>
      <c r="J738" t="s">
        <v>86</v>
      </c>
      <c r="K738">
        <v>53</v>
      </c>
    </row>
    <row r="739" spans="1:11">
      <c r="A739" t="s">
        <v>20</v>
      </c>
      <c r="B739">
        <v>2194</v>
      </c>
      <c r="C739" t="s">
        <v>30</v>
      </c>
      <c r="D739" t="s">
        <v>31</v>
      </c>
      <c r="E739" t="s">
        <v>23</v>
      </c>
      <c r="F739" t="s">
        <v>2</v>
      </c>
      <c r="G739" t="s">
        <v>11</v>
      </c>
      <c r="H739" t="s">
        <v>5</v>
      </c>
      <c r="I739" t="s">
        <v>85</v>
      </c>
      <c r="J739" t="s">
        <v>86</v>
      </c>
      <c r="K739">
        <v>70</v>
      </c>
    </row>
    <row r="740" spans="1:11">
      <c r="A740" t="s">
        <v>20</v>
      </c>
      <c r="B740">
        <v>2181</v>
      </c>
      <c r="C740" t="s">
        <v>55</v>
      </c>
      <c r="D740" t="s">
        <v>53</v>
      </c>
      <c r="E740" t="s">
        <v>23</v>
      </c>
      <c r="F740" t="s">
        <v>4</v>
      </c>
      <c r="G740" t="s">
        <v>6</v>
      </c>
      <c r="H740" t="s">
        <v>5</v>
      </c>
      <c r="I740" t="s">
        <v>85</v>
      </c>
      <c r="J740" t="s">
        <v>86</v>
      </c>
      <c r="K740">
        <v>72</v>
      </c>
    </row>
    <row r="741" spans="1:11">
      <c r="A741" t="s">
        <v>20</v>
      </c>
      <c r="B741">
        <v>2221</v>
      </c>
      <c r="C741" t="s">
        <v>58</v>
      </c>
      <c r="D741" t="s">
        <v>22</v>
      </c>
      <c r="E741" t="s">
        <v>23</v>
      </c>
      <c r="F741" t="s">
        <v>3</v>
      </c>
      <c r="G741" t="s">
        <v>43</v>
      </c>
      <c r="H741" t="s">
        <v>1</v>
      </c>
      <c r="I741" t="s">
        <v>83</v>
      </c>
      <c r="J741" t="s">
        <v>84</v>
      </c>
      <c r="K741">
        <v>3941</v>
      </c>
    </row>
    <row r="742" spans="1:11">
      <c r="A742" t="s">
        <v>20</v>
      </c>
      <c r="B742">
        <v>2224</v>
      </c>
      <c r="C742" t="s">
        <v>60</v>
      </c>
      <c r="D742" t="s">
        <v>41</v>
      </c>
      <c r="E742" t="s">
        <v>23</v>
      </c>
      <c r="F742" t="s">
        <v>2</v>
      </c>
      <c r="G742" t="s">
        <v>11</v>
      </c>
      <c r="H742" t="s">
        <v>1</v>
      </c>
      <c r="I742" t="s">
        <v>85</v>
      </c>
      <c r="J742" t="s">
        <v>86</v>
      </c>
      <c r="K742">
        <v>2180</v>
      </c>
    </row>
    <row r="743" spans="1:11">
      <c r="A743" t="s">
        <v>20</v>
      </c>
      <c r="B743">
        <v>2161</v>
      </c>
      <c r="C743" t="s">
        <v>28</v>
      </c>
      <c r="D743" t="s">
        <v>29</v>
      </c>
      <c r="E743" t="s">
        <v>23</v>
      </c>
      <c r="F743" t="s">
        <v>3</v>
      </c>
      <c r="G743" t="s">
        <v>43</v>
      </c>
      <c r="H743" t="s">
        <v>1</v>
      </c>
      <c r="I743" t="s">
        <v>85</v>
      </c>
      <c r="J743" t="s">
        <v>86</v>
      </c>
      <c r="K743">
        <v>241</v>
      </c>
    </row>
    <row r="744" spans="1:11">
      <c r="A744" t="s">
        <v>20</v>
      </c>
      <c r="B744">
        <v>2217</v>
      </c>
      <c r="C744" t="s">
        <v>36</v>
      </c>
      <c r="D744" t="s">
        <v>22</v>
      </c>
      <c r="E744" t="s">
        <v>23</v>
      </c>
      <c r="F744" t="s">
        <v>7</v>
      </c>
      <c r="G744" t="s">
        <v>15</v>
      </c>
      <c r="H744" t="s">
        <v>1</v>
      </c>
      <c r="I744" t="s">
        <v>83</v>
      </c>
      <c r="J744" t="s">
        <v>84</v>
      </c>
      <c r="K744">
        <v>727</v>
      </c>
    </row>
    <row r="745" spans="1:11">
      <c r="A745" t="s">
        <v>20</v>
      </c>
      <c r="B745">
        <v>2207</v>
      </c>
      <c r="C745" t="s">
        <v>57</v>
      </c>
      <c r="D745" t="s">
        <v>49</v>
      </c>
      <c r="E745" t="s">
        <v>23</v>
      </c>
      <c r="F745" t="s">
        <v>0</v>
      </c>
      <c r="G745" t="s">
        <v>24</v>
      </c>
      <c r="H745" t="s">
        <v>1</v>
      </c>
      <c r="I745" t="s">
        <v>85</v>
      </c>
      <c r="J745" t="s">
        <v>86</v>
      </c>
      <c r="K745">
        <v>1709</v>
      </c>
    </row>
    <row r="746" spans="1:11">
      <c r="A746" t="s">
        <v>20</v>
      </c>
      <c r="B746">
        <v>2201</v>
      </c>
      <c r="C746" t="s">
        <v>51</v>
      </c>
      <c r="D746" t="s">
        <v>31</v>
      </c>
      <c r="E746" t="s">
        <v>23</v>
      </c>
      <c r="F746" t="s">
        <v>4</v>
      </c>
      <c r="G746" t="s">
        <v>6</v>
      </c>
      <c r="H746" t="s">
        <v>1</v>
      </c>
      <c r="I746" t="s">
        <v>85</v>
      </c>
      <c r="J746" t="s">
        <v>86</v>
      </c>
      <c r="K746">
        <v>2525</v>
      </c>
    </row>
    <row r="747" spans="1:11">
      <c r="A747" t="s">
        <v>20</v>
      </c>
      <c r="B747">
        <v>2164</v>
      </c>
      <c r="C747" t="s">
        <v>56</v>
      </c>
      <c r="D747" t="s">
        <v>33</v>
      </c>
      <c r="E747" t="s">
        <v>23</v>
      </c>
      <c r="F747" t="s">
        <v>7</v>
      </c>
      <c r="G747" t="s">
        <v>15</v>
      </c>
      <c r="H747" t="s">
        <v>1</v>
      </c>
      <c r="I747" t="s">
        <v>83</v>
      </c>
      <c r="J747" t="s">
        <v>84</v>
      </c>
      <c r="K747">
        <v>12</v>
      </c>
    </row>
    <row r="748" spans="1:11">
      <c r="A748" t="s">
        <v>20</v>
      </c>
      <c r="B748">
        <v>2197</v>
      </c>
      <c r="C748" t="s">
        <v>62</v>
      </c>
      <c r="D748" t="s">
        <v>31</v>
      </c>
      <c r="E748" t="s">
        <v>23</v>
      </c>
      <c r="F748" t="s">
        <v>9</v>
      </c>
      <c r="G748" t="s">
        <v>10</v>
      </c>
      <c r="H748" t="s">
        <v>5</v>
      </c>
      <c r="I748" t="s">
        <v>83</v>
      </c>
      <c r="J748" t="s">
        <v>84</v>
      </c>
      <c r="K748">
        <v>4153</v>
      </c>
    </row>
    <row r="749" spans="1:11">
      <c r="A749" t="s">
        <v>20</v>
      </c>
      <c r="B749">
        <v>2251</v>
      </c>
      <c r="C749" t="s">
        <v>25</v>
      </c>
      <c r="D749" t="s">
        <v>26</v>
      </c>
      <c r="E749" t="s">
        <v>27</v>
      </c>
      <c r="F749" t="s">
        <v>8</v>
      </c>
      <c r="G749" t="s">
        <v>14</v>
      </c>
      <c r="H749" t="s">
        <v>1</v>
      </c>
      <c r="I749" t="s">
        <v>85</v>
      </c>
      <c r="J749" t="s">
        <v>86</v>
      </c>
      <c r="K749">
        <v>1785</v>
      </c>
    </row>
    <row r="750" spans="1:11">
      <c r="A750" t="s">
        <v>20</v>
      </c>
      <c r="B750">
        <v>2231</v>
      </c>
      <c r="C750" t="s">
        <v>40</v>
      </c>
      <c r="D750" t="s">
        <v>41</v>
      </c>
      <c r="E750" t="s">
        <v>23</v>
      </c>
      <c r="F750" t="s">
        <v>2</v>
      </c>
      <c r="G750" t="s">
        <v>11</v>
      </c>
      <c r="H750" t="s">
        <v>5</v>
      </c>
      <c r="I750" t="s">
        <v>85</v>
      </c>
      <c r="J750" t="s">
        <v>86</v>
      </c>
      <c r="K750">
        <v>480</v>
      </c>
    </row>
    <row r="751" spans="1:11">
      <c r="A751" t="s">
        <v>20</v>
      </c>
      <c r="B751">
        <v>2217</v>
      </c>
      <c r="C751" t="s">
        <v>36</v>
      </c>
      <c r="D751" t="s">
        <v>22</v>
      </c>
      <c r="E751" t="s">
        <v>23</v>
      </c>
      <c r="F751" t="s">
        <v>2</v>
      </c>
      <c r="G751" t="s">
        <v>11</v>
      </c>
      <c r="H751" t="s">
        <v>1</v>
      </c>
      <c r="I751" t="s">
        <v>83</v>
      </c>
      <c r="J751" t="s">
        <v>84</v>
      </c>
      <c r="K751">
        <v>59199</v>
      </c>
    </row>
    <row r="752" spans="1:11">
      <c r="A752" t="s">
        <v>20</v>
      </c>
      <c r="B752">
        <v>2184</v>
      </c>
      <c r="C752" t="s">
        <v>47</v>
      </c>
      <c r="D752" t="s">
        <v>35</v>
      </c>
      <c r="E752" t="s">
        <v>23</v>
      </c>
      <c r="F752" t="s">
        <v>0</v>
      </c>
      <c r="G752" t="s">
        <v>24</v>
      </c>
      <c r="H752" t="s">
        <v>5</v>
      </c>
      <c r="I752" t="s">
        <v>83</v>
      </c>
      <c r="J752" t="s">
        <v>84</v>
      </c>
      <c r="K752">
        <v>1703</v>
      </c>
    </row>
    <row r="753" spans="1:11">
      <c r="A753" t="s">
        <v>20</v>
      </c>
      <c r="B753">
        <v>2164</v>
      </c>
      <c r="C753" t="s">
        <v>56</v>
      </c>
      <c r="D753" t="s">
        <v>33</v>
      </c>
      <c r="E753" t="s">
        <v>23</v>
      </c>
      <c r="F753" t="s">
        <v>3</v>
      </c>
      <c r="G753" t="s">
        <v>43</v>
      </c>
      <c r="H753" t="s">
        <v>5</v>
      </c>
      <c r="I753" t="s">
        <v>83</v>
      </c>
      <c r="J753" t="s">
        <v>84</v>
      </c>
      <c r="K753">
        <v>3878</v>
      </c>
    </row>
    <row r="754" spans="1:11">
      <c r="A754" t="s">
        <v>20</v>
      </c>
      <c r="B754">
        <v>2191</v>
      </c>
      <c r="C754" t="s">
        <v>39</v>
      </c>
      <c r="D754" t="s">
        <v>35</v>
      </c>
      <c r="E754" t="s">
        <v>23</v>
      </c>
      <c r="F754" t="s">
        <v>12</v>
      </c>
      <c r="G754" t="s">
        <v>13</v>
      </c>
      <c r="H754" t="s">
        <v>5</v>
      </c>
      <c r="I754" t="s">
        <v>83</v>
      </c>
      <c r="J754" t="s">
        <v>84</v>
      </c>
      <c r="K754">
        <v>1590</v>
      </c>
    </row>
    <row r="755" spans="1:11">
      <c r="A755" t="s">
        <v>20</v>
      </c>
      <c r="B755">
        <v>2211</v>
      </c>
      <c r="C755" t="s">
        <v>54</v>
      </c>
      <c r="D755" t="s">
        <v>49</v>
      </c>
      <c r="E755" t="s">
        <v>23</v>
      </c>
      <c r="F755" t="s">
        <v>4</v>
      </c>
      <c r="G755" t="s">
        <v>6</v>
      </c>
      <c r="H755" t="s">
        <v>5</v>
      </c>
      <c r="I755" t="s">
        <v>83</v>
      </c>
      <c r="J755" t="s">
        <v>84</v>
      </c>
      <c r="K755">
        <v>146</v>
      </c>
    </row>
    <row r="756" spans="1:11">
      <c r="A756" t="s">
        <v>20</v>
      </c>
      <c r="B756">
        <v>2221</v>
      </c>
      <c r="C756" t="s">
        <v>58</v>
      </c>
      <c r="D756" t="s">
        <v>22</v>
      </c>
      <c r="E756" t="s">
        <v>23</v>
      </c>
      <c r="F756" t="s">
        <v>3</v>
      </c>
      <c r="G756" t="s">
        <v>43</v>
      </c>
      <c r="H756" t="s">
        <v>1</v>
      </c>
      <c r="I756" t="s">
        <v>85</v>
      </c>
      <c r="J756" t="s">
        <v>86</v>
      </c>
      <c r="K756">
        <v>506</v>
      </c>
    </row>
    <row r="757" spans="1:11">
      <c r="A757" t="s">
        <v>20</v>
      </c>
      <c r="B757">
        <v>2214</v>
      </c>
      <c r="C757" t="s">
        <v>21</v>
      </c>
      <c r="D757" t="s">
        <v>22</v>
      </c>
      <c r="E757" t="s">
        <v>23</v>
      </c>
      <c r="F757" t="s">
        <v>8</v>
      </c>
      <c r="G757" t="s">
        <v>14</v>
      </c>
      <c r="H757" t="s">
        <v>1</v>
      </c>
      <c r="I757" t="s">
        <v>83</v>
      </c>
      <c r="J757" t="s">
        <v>84</v>
      </c>
      <c r="K757">
        <v>986</v>
      </c>
    </row>
    <row r="758" spans="1:11">
      <c r="A758" t="s">
        <v>20</v>
      </c>
      <c r="B758">
        <v>2154</v>
      </c>
      <c r="C758" t="s">
        <v>50</v>
      </c>
      <c r="D758" t="s">
        <v>29</v>
      </c>
      <c r="E758" t="s">
        <v>23</v>
      </c>
      <c r="F758" t="s">
        <v>9</v>
      </c>
      <c r="G758" t="s">
        <v>10</v>
      </c>
      <c r="H758" t="s">
        <v>5</v>
      </c>
      <c r="I758" t="s">
        <v>83</v>
      </c>
      <c r="J758" t="s">
        <v>84</v>
      </c>
      <c r="K758">
        <v>280</v>
      </c>
    </row>
    <row r="759" spans="1:11">
      <c r="A759" t="s">
        <v>20</v>
      </c>
      <c r="B759">
        <v>2224</v>
      </c>
      <c r="C759" t="s">
        <v>60</v>
      </c>
      <c r="D759" t="s">
        <v>41</v>
      </c>
      <c r="E759" t="s">
        <v>23</v>
      </c>
      <c r="F759" t="s">
        <v>12</v>
      </c>
      <c r="G759" t="s">
        <v>13</v>
      </c>
      <c r="H759" t="s">
        <v>5</v>
      </c>
      <c r="I759" t="s">
        <v>85</v>
      </c>
      <c r="J759" t="s">
        <v>86</v>
      </c>
      <c r="K759">
        <v>169</v>
      </c>
    </row>
    <row r="760" spans="1:11">
      <c r="A760" t="s">
        <v>20</v>
      </c>
      <c r="B760">
        <v>2161</v>
      </c>
      <c r="C760" t="s">
        <v>28</v>
      </c>
      <c r="D760" t="s">
        <v>29</v>
      </c>
      <c r="E760" t="s">
        <v>23</v>
      </c>
      <c r="F760" t="s">
        <v>8</v>
      </c>
      <c r="G760" t="s">
        <v>14</v>
      </c>
      <c r="H760" t="s">
        <v>1</v>
      </c>
      <c r="I760" t="s">
        <v>85</v>
      </c>
      <c r="J760" t="s">
        <v>86</v>
      </c>
      <c r="K760">
        <v>980</v>
      </c>
    </row>
    <row r="761" spans="1:11">
      <c r="A761" t="s">
        <v>20</v>
      </c>
      <c r="B761">
        <v>2174</v>
      </c>
      <c r="C761" t="s">
        <v>59</v>
      </c>
      <c r="D761" t="s">
        <v>53</v>
      </c>
      <c r="E761" t="s">
        <v>23</v>
      </c>
      <c r="F761" t="s">
        <v>12</v>
      </c>
      <c r="G761" t="s">
        <v>13</v>
      </c>
      <c r="H761" t="s">
        <v>1</v>
      </c>
      <c r="I761" t="s">
        <v>85</v>
      </c>
      <c r="J761" t="s">
        <v>86</v>
      </c>
      <c r="K761">
        <v>78</v>
      </c>
    </row>
    <row r="762" spans="1:11">
      <c r="A762" t="s">
        <v>20</v>
      </c>
      <c r="B762">
        <v>2241</v>
      </c>
      <c r="C762" t="s">
        <v>37</v>
      </c>
      <c r="D762" t="s">
        <v>38</v>
      </c>
      <c r="E762" t="s">
        <v>23</v>
      </c>
      <c r="F762" t="s">
        <v>8</v>
      </c>
      <c r="G762" t="s">
        <v>14</v>
      </c>
      <c r="H762" t="s">
        <v>1</v>
      </c>
      <c r="I762" t="s">
        <v>85</v>
      </c>
      <c r="J762" t="s">
        <v>86</v>
      </c>
      <c r="K762">
        <v>2117</v>
      </c>
    </row>
    <row r="763" spans="1:11">
      <c r="A763" t="s">
        <v>20</v>
      </c>
      <c r="B763">
        <v>2231</v>
      </c>
      <c r="C763" t="s">
        <v>40</v>
      </c>
      <c r="D763" t="s">
        <v>41</v>
      </c>
      <c r="E763" t="s">
        <v>23</v>
      </c>
      <c r="F763" t="s">
        <v>0</v>
      </c>
      <c r="G763" t="s">
        <v>24</v>
      </c>
      <c r="H763" t="s">
        <v>1</v>
      </c>
      <c r="I763" t="s">
        <v>85</v>
      </c>
      <c r="J763" t="s">
        <v>86</v>
      </c>
      <c r="K763">
        <v>1493</v>
      </c>
    </row>
    <row r="764" spans="1:11">
      <c r="A764" t="s">
        <v>20</v>
      </c>
      <c r="B764">
        <v>2164</v>
      </c>
      <c r="C764" t="s">
        <v>56</v>
      </c>
      <c r="D764" t="s">
        <v>33</v>
      </c>
      <c r="E764" t="s">
        <v>23</v>
      </c>
      <c r="F764" t="s">
        <v>4</v>
      </c>
      <c r="G764" t="s">
        <v>6</v>
      </c>
      <c r="H764" t="s">
        <v>5</v>
      </c>
      <c r="I764" t="s">
        <v>85</v>
      </c>
      <c r="J764" t="s">
        <v>86</v>
      </c>
      <c r="K764">
        <v>15</v>
      </c>
    </row>
    <row r="765" spans="1:11">
      <c r="A765" t="s">
        <v>20</v>
      </c>
      <c r="B765">
        <v>2177</v>
      </c>
      <c r="C765" t="s">
        <v>52</v>
      </c>
      <c r="D765" t="s">
        <v>53</v>
      </c>
      <c r="E765" t="s">
        <v>23</v>
      </c>
      <c r="F765" t="s">
        <v>4</v>
      </c>
      <c r="G765" t="s">
        <v>6</v>
      </c>
      <c r="H765" t="s">
        <v>1</v>
      </c>
      <c r="I765" t="s">
        <v>83</v>
      </c>
      <c r="J765" t="s">
        <v>84</v>
      </c>
      <c r="K765">
        <v>12103</v>
      </c>
    </row>
    <row r="766" spans="1:11">
      <c r="A766" t="s">
        <v>20</v>
      </c>
      <c r="B766">
        <v>2187</v>
      </c>
      <c r="C766" t="s">
        <v>34</v>
      </c>
      <c r="D766" t="s">
        <v>35</v>
      </c>
      <c r="E766" t="s">
        <v>23</v>
      </c>
      <c r="F766" t="s">
        <v>3</v>
      </c>
      <c r="G766" t="s">
        <v>43</v>
      </c>
      <c r="H766" t="s">
        <v>5</v>
      </c>
      <c r="I766" t="s">
        <v>83</v>
      </c>
      <c r="J766" t="s">
        <v>84</v>
      </c>
      <c r="K766">
        <v>6357</v>
      </c>
    </row>
    <row r="767" spans="1:11">
      <c r="A767" t="s">
        <v>20</v>
      </c>
      <c r="B767">
        <v>2184</v>
      </c>
      <c r="C767" t="s">
        <v>47</v>
      </c>
      <c r="D767" t="s">
        <v>35</v>
      </c>
      <c r="E767" t="s">
        <v>23</v>
      </c>
      <c r="F767" t="s">
        <v>0</v>
      </c>
      <c r="G767" t="s">
        <v>24</v>
      </c>
      <c r="H767" t="s">
        <v>5</v>
      </c>
      <c r="I767" t="s">
        <v>85</v>
      </c>
      <c r="J767" t="s">
        <v>86</v>
      </c>
      <c r="K767">
        <v>348</v>
      </c>
    </row>
    <row r="768" spans="1:11">
      <c r="A768" t="s">
        <v>20</v>
      </c>
      <c r="B768">
        <v>2244</v>
      </c>
      <c r="C768" t="s">
        <v>45</v>
      </c>
      <c r="D768" t="s">
        <v>26</v>
      </c>
      <c r="E768" t="s">
        <v>23</v>
      </c>
      <c r="F768" t="s">
        <v>8</v>
      </c>
      <c r="G768" t="s">
        <v>14</v>
      </c>
      <c r="H768" t="s">
        <v>5</v>
      </c>
      <c r="I768" t="s">
        <v>83</v>
      </c>
      <c r="J768" t="s">
        <v>84</v>
      </c>
      <c r="K768">
        <v>153</v>
      </c>
    </row>
    <row r="769" spans="1:11">
      <c r="A769" t="s">
        <v>20</v>
      </c>
      <c r="B769">
        <v>2174</v>
      </c>
      <c r="C769" t="s">
        <v>59</v>
      </c>
      <c r="D769" t="s">
        <v>53</v>
      </c>
      <c r="E769" t="s">
        <v>23</v>
      </c>
      <c r="F769" t="s">
        <v>4</v>
      </c>
      <c r="G769" t="s">
        <v>6</v>
      </c>
      <c r="H769" t="s">
        <v>1</v>
      </c>
      <c r="I769" t="s">
        <v>85</v>
      </c>
      <c r="J769" t="s">
        <v>86</v>
      </c>
      <c r="K769">
        <v>129</v>
      </c>
    </row>
    <row r="770" spans="1:11">
      <c r="A770" t="s">
        <v>20</v>
      </c>
      <c r="B770">
        <v>2211</v>
      </c>
      <c r="C770" t="s">
        <v>54</v>
      </c>
      <c r="D770" t="s">
        <v>49</v>
      </c>
      <c r="E770" t="s">
        <v>23</v>
      </c>
      <c r="F770" t="s">
        <v>2</v>
      </c>
      <c r="G770" t="s">
        <v>11</v>
      </c>
      <c r="H770" t="s">
        <v>1</v>
      </c>
      <c r="I770" t="s">
        <v>85</v>
      </c>
      <c r="J770" t="s">
        <v>86</v>
      </c>
      <c r="K770">
        <v>8048</v>
      </c>
    </row>
    <row r="771" spans="1:11">
      <c r="A771" t="s">
        <v>20</v>
      </c>
      <c r="B771">
        <v>2197</v>
      </c>
      <c r="C771" t="s">
        <v>62</v>
      </c>
      <c r="D771" t="s">
        <v>31</v>
      </c>
      <c r="E771" t="s">
        <v>23</v>
      </c>
      <c r="F771" t="s">
        <v>12</v>
      </c>
      <c r="G771" t="s">
        <v>13</v>
      </c>
      <c r="H771" t="s">
        <v>1</v>
      </c>
      <c r="I771" t="s">
        <v>85</v>
      </c>
      <c r="J771" t="s">
        <v>86</v>
      </c>
      <c r="K771">
        <v>429</v>
      </c>
    </row>
    <row r="772" spans="1:11">
      <c r="A772" t="s">
        <v>20</v>
      </c>
      <c r="B772">
        <v>2211</v>
      </c>
      <c r="C772" t="s">
        <v>54</v>
      </c>
      <c r="D772" t="s">
        <v>49</v>
      </c>
      <c r="E772" t="s">
        <v>23</v>
      </c>
      <c r="F772" t="s">
        <v>4</v>
      </c>
      <c r="G772" t="s">
        <v>6</v>
      </c>
      <c r="H772" t="s">
        <v>1</v>
      </c>
      <c r="I772" t="s">
        <v>85</v>
      </c>
      <c r="J772" t="s">
        <v>86</v>
      </c>
      <c r="K772">
        <v>2299</v>
      </c>
    </row>
    <row r="773" spans="1:11">
      <c r="A773" t="s">
        <v>20</v>
      </c>
      <c r="B773">
        <v>2154</v>
      </c>
      <c r="C773" t="s">
        <v>50</v>
      </c>
      <c r="D773" t="s">
        <v>29</v>
      </c>
      <c r="E773" t="s">
        <v>23</v>
      </c>
      <c r="F773" t="s">
        <v>9</v>
      </c>
      <c r="G773" t="s">
        <v>10</v>
      </c>
      <c r="H773" t="s">
        <v>1</v>
      </c>
      <c r="I773" t="s">
        <v>83</v>
      </c>
      <c r="J773" t="s">
        <v>84</v>
      </c>
      <c r="K773">
        <v>117</v>
      </c>
    </row>
    <row r="774" spans="1:11">
      <c r="A774" t="s">
        <v>20</v>
      </c>
      <c r="B774">
        <v>2224</v>
      </c>
      <c r="C774" t="s">
        <v>60</v>
      </c>
      <c r="D774" t="s">
        <v>41</v>
      </c>
      <c r="E774" t="s">
        <v>23</v>
      </c>
      <c r="F774" t="s">
        <v>4</v>
      </c>
      <c r="G774" t="s">
        <v>6</v>
      </c>
      <c r="H774" t="s">
        <v>1</v>
      </c>
      <c r="I774" t="s">
        <v>85</v>
      </c>
      <c r="J774" t="s">
        <v>86</v>
      </c>
      <c r="K774">
        <v>198</v>
      </c>
    </row>
    <row r="775" spans="1:11">
      <c r="A775" t="s">
        <v>20</v>
      </c>
      <c r="B775">
        <v>2234</v>
      </c>
      <c r="C775" t="s">
        <v>61</v>
      </c>
      <c r="D775" t="s">
        <v>38</v>
      </c>
      <c r="E775" t="s">
        <v>23</v>
      </c>
      <c r="F775" t="s">
        <v>4</v>
      </c>
      <c r="G775" t="s">
        <v>6</v>
      </c>
      <c r="H775" t="s">
        <v>1</v>
      </c>
      <c r="I775" t="s">
        <v>83</v>
      </c>
      <c r="J775" t="s">
        <v>84</v>
      </c>
      <c r="K775">
        <v>1469</v>
      </c>
    </row>
    <row r="776" spans="1:11">
      <c r="A776" t="s">
        <v>20</v>
      </c>
      <c r="B776">
        <v>2154</v>
      </c>
      <c r="C776" t="s">
        <v>50</v>
      </c>
      <c r="D776" t="s">
        <v>29</v>
      </c>
      <c r="E776" t="s">
        <v>23</v>
      </c>
      <c r="F776" t="s">
        <v>12</v>
      </c>
      <c r="G776" t="s">
        <v>13</v>
      </c>
      <c r="H776" t="s">
        <v>1</v>
      </c>
      <c r="I776" t="s">
        <v>83</v>
      </c>
      <c r="J776" t="s">
        <v>84</v>
      </c>
      <c r="K776">
        <v>249</v>
      </c>
    </row>
    <row r="777" spans="1:11">
      <c r="A777" t="s">
        <v>20</v>
      </c>
      <c r="B777">
        <v>2197</v>
      </c>
      <c r="C777" t="s">
        <v>62</v>
      </c>
      <c r="D777" t="s">
        <v>31</v>
      </c>
      <c r="E777" t="s">
        <v>23</v>
      </c>
      <c r="F777" t="s">
        <v>8</v>
      </c>
      <c r="G777" t="s">
        <v>14</v>
      </c>
      <c r="H777" t="s">
        <v>1</v>
      </c>
      <c r="I777" t="s">
        <v>83</v>
      </c>
      <c r="J777" t="s">
        <v>84</v>
      </c>
      <c r="K777">
        <v>10515</v>
      </c>
    </row>
    <row r="778" spans="1:11">
      <c r="A778" t="s">
        <v>20</v>
      </c>
      <c r="B778">
        <v>2204</v>
      </c>
      <c r="C778" t="s">
        <v>48</v>
      </c>
      <c r="D778" t="s">
        <v>49</v>
      </c>
      <c r="E778" t="s">
        <v>23</v>
      </c>
      <c r="F778" t="s">
        <v>3</v>
      </c>
      <c r="G778" t="s">
        <v>43</v>
      </c>
      <c r="H778" t="s">
        <v>5</v>
      </c>
      <c r="I778" t="s">
        <v>85</v>
      </c>
      <c r="J778" t="s">
        <v>86</v>
      </c>
      <c r="K778">
        <v>282</v>
      </c>
    </row>
    <row r="779" spans="1:11">
      <c r="A779" t="s">
        <v>20</v>
      </c>
      <c r="B779">
        <v>2201</v>
      </c>
      <c r="C779" t="s">
        <v>51</v>
      </c>
      <c r="D779" t="s">
        <v>31</v>
      </c>
      <c r="E779" t="s">
        <v>23</v>
      </c>
      <c r="F779" t="s">
        <v>9</v>
      </c>
      <c r="G779" t="s">
        <v>10</v>
      </c>
      <c r="H779" t="s">
        <v>5</v>
      </c>
      <c r="I779" t="s">
        <v>83</v>
      </c>
      <c r="J779" t="s">
        <v>84</v>
      </c>
      <c r="K779">
        <v>3773</v>
      </c>
    </row>
    <row r="780" spans="1:11">
      <c r="A780" t="s">
        <v>20</v>
      </c>
      <c r="B780">
        <v>2191</v>
      </c>
      <c r="C780" t="s">
        <v>39</v>
      </c>
      <c r="D780" t="s">
        <v>35</v>
      </c>
      <c r="E780" t="s">
        <v>23</v>
      </c>
      <c r="F780" t="s">
        <v>7</v>
      </c>
      <c r="G780" t="s">
        <v>15</v>
      </c>
      <c r="H780" t="s">
        <v>5</v>
      </c>
      <c r="I780" t="s">
        <v>83</v>
      </c>
      <c r="J780" t="s">
        <v>84</v>
      </c>
      <c r="K780">
        <v>12</v>
      </c>
    </row>
    <row r="781" spans="1:11">
      <c r="A781" t="s">
        <v>20</v>
      </c>
      <c r="B781">
        <v>2187</v>
      </c>
      <c r="C781" t="s">
        <v>34</v>
      </c>
      <c r="D781" t="s">
        <v>35</v>
      </c>
      <c r="E781" t="s">
        <v>23</v>
      </c>
      <c r="F781" t="s">
        <v>12</v>
      </c>
      <c r="G781" t="s">
        <v>13</v>
      </c>
      <c r="H781" t="s">
        <v>5</v>
      </c>
      <c r="I781" t="s">
        <v>85</v>
      </c>
      <c r="J781" t="s">
        <v>86</v>
      </c>
      <c r="K781">
        <v>467</v>
      </c>
    </row>
    <row r="782" spans="1:11">
      <c r="A782" t="s">
        <v>20</v>
      </c>
      <c r="B782">
        <v>2247</v>
      </c>
      <c r="C782" t="s">
        <v>64</v>
      </c>
      <c r="D782" t="s">
        <v>26</v>
      </c>
      <c r="E782" t="s">
        <v>23</v>
      </c>
      <c r="F782" t="s">
        <v>9</v>
      </c>
      <c r="G782" t="s">
        <v>10</v>
      </c>
      <c r="H782" t="s">
        <v>5</v>
      </c>
      <c r="I782" t="s">
        <v>83</v>
      </c>
      <c r="J782" t="s">
        <v>84</v>
      </c>
      <c r="K782">
        <v>3145</v>
      </c>
    </row>
    <row r="783" spans="1:11">
      <c r="A783" t="s">
        <v>20</v>
      </c>
      <c r="B783">
        <v>2247</v>
      </c>
      <c r="C783" t="s">
        <v>64</v>
      </c>
      <c r="D783" t="s">
        <v>26</v>
      </c>
      <c r="E783" t="s">
        <v>23</v>
      </c>
      <c r="F783" t="s">
        <v>12</v>
      </c>
      <c r="G783" t="s">
        <v>13</v>
      </c>
      <c r="H783" t="s">
        <v>5</v>
      </c>
      <c r="I783" t="s">
        <v>83</v>
      </c>
      <c r="J783" t="s">
        <v>84</v>
      </c>
      <c r="K783">
        <v>1695</v>
      </c>
    </row>
    <row r="784" spans="1:11">
      <c r="A784" t="s">
        <v>20</v>
      </c>
      <c r="B784">
        <v>2244</v>
      </c>
      <c r="C784" t="s">
        <v>45</v>
      </c>
      <c r="D784" t="s">
        <v>26</v>
      </c>
      <c r="E784" t="s">
        <v>23</v>
      </c>
      <c r="F784" t="s">
        <v>3</v>
      </c>
      <c r="G784" t="s">
        <v>43</v>
      </c>
      <c r="H784" t="s">
        <v>1</v>
      </c>
      <c r="I784" t="s">
        <v>83</v>
      </c>
      <c r="J784" t="s">
        <v>84</v>
      </c>
      <c r="K784">
        <v>682</v>
      </c>
    </row>
    <row r="785" spans="1:11">
      <c r="A785" t="s">
        <v>20</v>
      </c>
      <c r="B785">
        <v>2174</v>
      </c>
      <c r="C785" t="s">
        <v>59</v>
      </c>
      <c r="D785" t="s">
        <v>53</v>
      </c>
      <c r="E785" t="s">
        <v>23</v>
      </c>
      <c r="F785" t="s">
        <v>7</v>
      </c>
      <c r="G785" t="s">
        <v>15</v>
      </c>
      <c r="H785" t="s">
        <v>1</v>
      </c>
      <c r="I785" t="s">
        <v>83</v>
      </c>
      <c r="J785" t="s">
        <v>84</v>
      </c>
      <c r="K785">
        <v>76</v>
      </c>
    </row>
    <row r="786" spans="1:11">
      <c r="A786" t="s">
        <v>20</v>
      </c>
      <c r="B786">
        <v>2244</v>
      </c>
      <c r="C786" t="s">
        <v>45</v>
      </c>
      <c r="D786" t="s">
        <v>26</v>
      </c>
      <c r="E786" t="s">
        <v>23</v>
      </c>
      <c r="F786" t="s">
        <v>0</v>
      </c>
      <c r="G786" t="s">
        <v>24</v>
      </c>
      <c r="H786" t="s">
        <v>5</v>
      </c>
      <c r="I786" t="s">
        <v>85</v>
      </c>
      <c r="J786" t="s">
        <v>86</v>
      </c>
      <c r="K786">
        <v>389</v>
      </c>
    </row>
    <row r="787" spans="1:11">
      <c r="A787" t="s">
        <v>20</v>
      </c>
      <c r="B787">
        <v>2241</v>
      </c>
      <c r="C787" t="s">
        <v>37</v>
      </c>
      <c r="D787" t="s">
        <v>38</v>
      </c>
      <c r="E787" t="s">
        <v>23</v>
      </c>
      <c r="F787" t="s">
        <v>12</v>
      </c>
      <c r="G787" t="s">
        <v>13</v>
      </c>
      <c r="H787" t="s">
        <v>1</v>
      </c>
      <c r="I787" t="s">
        <v>83</v>
      </c>
      <c r="J787" t="s">
        <v>84</v>
      </c>
      <c r="K787">
        <v>2281</v>
      </c>
    </row>
    <row r="788" spans="1:11">
      <c r="A788" t="s">
        <v>20</v>
      </c>
      <c r="B788">
        <v>2247</v>
      </c>
      <c r="C788" t="s">
        <v>64</v>
      </c>
      <c r="D788" t="s">
        <v>26</v>
      </c>
      <c r="E788" t="s">
        <v>23</v>
      </c>
      <c r="F788" t="s">
        <v>2</v>
      </c>
      <c r="G788" t="s">
        <v>11</v>
      </c>
      <c r="H788" t="s">
        <v>1</v>
      </c>
      <c r="I788" t="s">
        <v>85</v>
      </c>
      <c r="J788" t="s">
        <v>86</v>
      </c>
      <c r="K788">
        <v>8982</v>
      </c>
    </row>
    <row r="789" spans="1:11">
      <c r="A789" t="s">
        <v>20</v>
      </c>
      <c r="B789">
        <v>2177</v>
      </c>
      <c r="C789" t="s">
        <v>52</v>
      </c>
      <c r="D789" t="s">
        <v>53</v>
      </c>
      <c r="E789" t="s">
        <v>23</v>
      </c>
      <c r="F789" t="s">
        <v>7</v>
      </c>
      <c r="G789" t="s">
        <v>15</v>
      </c>
      <c r="H789" t="s">
        <v>5</v>
      </c>
      <c r="I789" t="s">
        <v>85</v>
      </c>
      <c r="J789" t="s">
        <v>86</v>
      </c>
      <c r="K789">
        <v>1</v>
      </c>
    </row>
    <row r="790" spans="1:11">
      <c r="A790" t="s">
        <v>20</v>
      </c>
      <c r="B790">
        <v>2214</v>
      </c>
      <c r="C790" t="s">
        <v>21</v>
      </c>
      <c r="D790" t="s">
        <v>22</v>
      </c>
      <c r="E790" t="s">
        <v>23</v>
      </c>
      <c r="F790" t="s">
        <v>8</v>
      </c>
      <c r="G790" t="s">
        <v>14</v>
      </c>
      <c r="H790" t="s">
        <v>5</v>
      </c>
      <c r="I790" t="s">
        <v>85</v>
      </c>
      <c r="J790" t="s">
        <v>86</v>
      </c>
      <c r="K790">
        <v>90</v>
      </c>
    </row>
    <row r="791" spans="1:11">
      <c r="A791" t="s">
        <v>20</v>
      </c>
      <c r="B791">
        <v>2187</v>
      </c>
      <c r="C791" t="s">
        <v>34</v>
      </c>
      <c r="D791" t="s">
        <v>35</v>
      </c>
      <c r="E791" t="s">
        <v>23</v>
      </c>
      <c r="F791" t="s">
        <v>7</v>
      </c>
      <c r="G791" t="s">
        <v>15</v>
      </c>
      <c r="H791" t="s">
        <v>5</v>
      </c>
      <c r="I791" t="s">
        <v>83</v>
      </c>
      <c r="J791" t="s">
        <v>84</v>
      </c>
      <c r="K791">
        <v>14</v>
      </c>
    </row>
    <row r="792" spans="1:11">
      <c r="A792" t="s">
        <v>20</v>
      </c>
      <c r="B792">
        <v>2221</v>
      </c>
      <c r="C792" t="s">
        <v>58</v>
      </c>
      <c r="D792" t="s">
        <v>22</v>
      </c>
      <c r="E792" t="s">
        <v>23</v>
      </c>
      <c r="F792" t="s">
        <v>2</v>
      </c>
      <c r="G792" t="s">
        <v>11</v>
      </c>
      <c r="H792" t="s">
        <v>5</v>
      </c>
      <c r="I792" t="s">
        <v>83</v>
      </c>
      <c r="J792" t="s">
        <v>84</v>
      </c>
      <c r="K792">
        <v>2686.5</v>
      </c>
    </row>
    <row r="793" spans="1:11">
      <c r="A793" t="s">
        <v>20</v>
      </c>
      <c r="B793">
        <v>2184</v>
      </c>
      <c r="C793" t="s">
        <v>47</v>
      </c>
      <c r="D793" t="s">
        <v>35</v>
      </c>
      <c r="E793" t="s">
        <v>23</v>
      </c>
      <c r="F793" t="s">
        <v>0</v>
      </c>
      <c r="G793" t="s">
        <v>24</v>
      </c>
      <c r="H793" t="s">
        <v>1</v>
      </c>
      <c r="I793" t="s">
        <v>83</v>
      </c>
      <c r="J793" t="s">
        <v>84</v>
      </c>
      <c r="K793">
        <v>2886</v>
      </c>
    </row>
    <row r="794" spans="1:11">
      <c r="A794" t="s">
        <v>20</v>
      </c>
      <c r="B794">
        <v>2234</v>
      </c>
      <c r="C794" t="s">
        <v>61</v>
      </c>
      <c r="D794" t="s">
        <v>38</v>
      </c>
      <c r="E794" t="s">
        <v>23</v>
      </c>
      <c r="F794" t="s">
        <v>12</v>
      </c>
      <c r="G794" t="s">
        <v>13</v>
      </c>
      <c r="H794" t="s">
        <v>5</v>
      </c>
      <c r="I794" t="s">
        <v>83</v>
      </c>
      <c r="J794" t="s">
        <v>84</v>
      </c>
      <c r="K794">
        <v>610</v>
      </c>
    </row>
    <row r="795" spans="1:11">
      <c r="A795" t="s">
        <v>20</v>
      </c>
      <c r="B795">
        <v>2184</v>
      </c>
      <c r="C795" t="s">
        <v>47</v>
      </c>
      <c r="D795" t="s">
        <v>35</v>
      </c>
      <c r="E795" t="s">
        <v>23</v>
      </c>
      <c r="F795" t="s">
        <v>3</v>
      </c>
      <c r="G795" t="s">
        <v>43</v>
      </c>
      <c r="H795" t="s">
        <v>5</v>
      </c>
      <c r="I795" t="s">
        <v>85</v>
      </c>
      <c r="J795" t="s">
        <v>86</v>
      </c>
      <c r="K795">
        <v>256</v>
      </c>
    </row>
    <row r="796" spans="1:11">
      <c r="A796" t="s">
        <v>20</v>
      </c>
      <c r="B796">
        <v>2207</v>
      </c>
      <c r="C796" t="s">
        <v>57</v>
      </c>
      <c r="D796" t="s">
        <v>49</v>
      </c>
      <c r="E796" t="s">
        <v>23</v>
      </c>
      <c r="F796" t="s">
        <v>7</v>
      </c>
      <c r="G796" t="s">
        <v>15</v>
      </c>
      <c r="H796" t="s">
        <v>1</v>
      </c>
      <c r="I796" t="s">
        <v>85</v>
      </c>
      <c r="J796" t="s">
        <v>86</v>
      </c>
      <c r="K796">
        <v>114</v>
      </c>
    </row>
    <row r="797" spans="1:11">
      <c r="A797" t="s">
        <v>20</v>
      </c>
      <c r="B797">
        <v>2211</v>
      </c>
      <c r="C797" t="s">
        <v>54</v>
      </c>
      <c r="D797" t="s">
        <v>49</v>
      </c>
      <c r="E797" t="s">
        <v>23</v>
      </c>
      <c r="F797" t="s">
        <v>0</v>
      </c>
      <c r="G797" t="s">
        <v>24</v>
      </c>
      <c r="H797" t="s">
        <v>1</v>
      </c>
      <c r="I797" t="s">
        <v>85</v>
      </c>
      <c r="J797" t="s">
        <v>86</v>
      </c>
      <c r="K797">
        <v>1737</v>
      </c>
    </row>
    <row r="798" spans="1:11">
      <c r="A798" t="s">
        <v>20</v>
      </c>
      <c r="B798">
        <v>2244</v>
      </c>
      <c r="C798" t="s">
        <v>45</v>
      </c>
      <c r="D798" t="s">
        <v>26</v>
      </c>
      <c r="E798" t="s">
        <v>23</v>
      </c>
      <c r="F798" t="s">
        <v>8</v>
      </c>
      <c r="G798" t="s">
        <v>14</v>
      </c>
      <c r="H798" t="s">
        <v>1</v>
      </c>
      <c r="I798" t="s">
        <v>83</v>
      </c>
      <c r="J798" t="s">
        <v>84</v>
      </c>
      <c r="K798">
        <v>575</v>
      </c>
    </row>
    <row r="799" spans="1:11">
      <c r="A799" t="s">
        <v>20</v>
      </c>
      <c r="B799">
        <v>2154</v>
      </c>
      <c r="C799" t="s">
        <v>50</v>
      </c>
      <c r="D799" t="s">
        <v>29</v>
      </c>
      <c r="E799" t="s">
        <v>23</v>
      </c>
      <c r="F799" t="s">
        <v>8</v>
      </c>
      <c r="G799" t="s">
        <v>14</v>
      </c>
      <c r="H799" t="s">
        <v>1</v>
      </c>
      <c r="I799" t="s">
        <v>83</v>
      </c>
      <c r="J799" t="s">
        <v>84</v>
      </c>
      <c r="K799">
        <v>790</v>
      </c>
    </row>
    <row r="800" spans="1:11">
      <c r="A800" t="s">
        <v>20</v>
      </c>
      <c r="B800">
        <v>2204</v>
      </c>
      <c r="C800" t="s">
        <v>48</v>
      </c>
      <c r="D800" t="s">
        <v>49</v>
      </c>
      <c r="E800" t="s">
        <v>23</v>
      </c>
      <c r="F800" t="s">
        <v>3</v>
      </c>
      <c r="G800" t="s">
        <v>43</v>
      </c>
      <c r="H800" t="s">
        <v>1</v>
      </c>
      <c r="I800" t="s">
        <v>85</v>
      </c>
      <c r="J800" t="s">
        <v>86</v>
      </c>
      <c r="K800">
        <v>110</v>
      </c>
    </row>
    <row r="801" spans="1:11">
      <c r="A801" t="s">
        <v>20</v>
      </c>
      <c r="B801">
        <v>2171</v>
      </c>
      <c r="C801" t="s">
        <v>32</v>
      </c>
      <c r="D801" t="s">
        <v>33</v>
      </c>
      <c r="E801" t="s">
        <v>23</v>
      </c>
      <c r="F801" t="s">
        <v>0</v>
      </c>
      <c r="G801" t="s">
        <v>24</v>
      </c>
      <c r="H801" t="s">
        <v>1</v>
      </c>
      <c r="I801" t="s">
        <v>83</v>
      </c>
      <c r="J801" t="s">
        <v>84</v>
      </c>
      <c r="K801">
        <v>11611</v>
      </c>
    </row>
    <row r="802" spans="1:11">
      <c r="A802" t="s">
        <v>20</v>
      </c>
      <c r="B802">
        <v>2184</v>
      </c>
      <c r="C802" t="s">
        <v>47</v>
      </c>
      <c r="D802" t="s">
        <v>35</v>
      </c>
      <c r="E802" t="s">
        <v>23</v>
      </c>
      <c r="F802" t="s">
        <v>2</v>
      </c>
      <c r="G802" t="s">
        <v>11</v>
      </c>
      <c r="H802" t="s">
        <v>1</v>
      </c>
      <c r="I802" t="s">
        <v>85</v>
      </c>
      <c r="J802" t="s">
        <v>86</v>
      </c>
      <c r="K802">
        <v>2298</v>
      </c>
    </row>
    <row r="803" spans="1:11">
      <c r="A803" t="s">
        <v>20</v>
      </c>
      <c r="B803">
        <v>2201</v>
      </c>
      <c r="C803" t="s">
        <v>51</v>
      </c>
      <c r="D803" t="s">
        <v>31</v>
      </c>
      <c r="E803" t="s">
        <v>23</v>
      </c>
      <c r="F803" t="s">
        <v>8</v>
      </c>
      <c r="G803" t="s">
        <v>14</v>
      </c>
      <c r="H803" t="s">
        <v>1</v>
      </c>
      <c r="I803" t="s">
        <v>85</v>
      </c>
      <c r="J803" t="s">
        <v>86</v>
      </c>
      <c r="K803">
        <v>1664</v>
      </c>
    </row>
    <row r="804" spans="1:11">
      <c r="A804" t="s">
        <v>20</v>
      </c>
      <c r="B804">
        <v>2154</v>
      </c>
      <c r="C804" t="s">
        <v>50</v>
      </c>
      <c r="D804" t="s">
        <v>29</v>
      </c>
      <c r="E804" t="s">
        <v>23</v>
      </c>
      <c r="F804" t="s">
        <v>2</v>
      </c>
      <c r="G804" t="s">
        <v>11</v>
      </c>
      <c r="H804" t="s">
        <v>1</v>
      </c>
      <c r="I804" t="s">
        <v>83</v>
      </c>
      <c r="J804" t="s">
        <v>84</v>
      </c>
      <c r="K804">
        <v>11824</v>
      </c>
    </row>
    <row r="805" spans="1:11">
      <c r="A805" t="s">
        <v>20</v>
      </c>
      <c r="B805">
        <v>2211</v>
      </c>
      <c r="C805" t="s">
        <v>54</v>
      </c>
      <c r="D805" t="s">
        <v>49</v>
      </c>
      <c r="E805" t="s">
        <v>23</v>
      </c>
      <c r="F805" t="s">
        <v>8</v>
      </c>
      <c r="G805" t="s">
        <v>14</v>
      </c>
      <c r="H805" t="s">
        <v>5</v>
      </c>
      <c r="I805" t="s">
        <v>83</v>
      </c>
      <c r="J805" t="s">
        <v>84</v>
      </c>
      <c r="K805">
        <v>1577</v>
      </c>
    </row>
    <row r="806" spans="1:11">
      <c r="A806" t="s">
        <v>20</v>
      </c>
      <c r="B806">
        <v>2177</v>
      </c>
      <c r="C806" t="s">
        <v>52</v>
      </c>
      <c r="D806" t="s">
        <v>53</v>
      </c>
      <c r="E806" t="s">
        <v>23</v>
      </c>
      <c r="F806" t="s">
        <v>8</v>
      </c>
      <c r="G806" t="s">
        <v>14</v>
      </c>
      <c r="H806" t="s">
        <v>1</v>
      </c>
      <c r="I806" t="s">
        <v>83</v>
      </c>
      <c r="J806" t="s">
        <v>84</v>
      </c>
      <c r="K806">
        <v>9814</v>
      </c>
    </row>
    <row r="807" spans="1:11">
      <c r="A807" t="s">
        <v>20</v>
      </c>
      <c r="B807">
        <v>2167</v>
      </c>
      <c r="C807" t="s">
        <v>63</v>
      </c>
      <c r="D807" t="s">
        <v>33</v>
      </c>
      <c r="E807" t="s">
        <v>23</v>
      </c>
      <c r="F807" t="s">
        <v>3</v>
      </c>
      <c r="G807" t="s">
        <v>43</v>
      </c>
      <c r="H807" t="s">
        <v>1</v>
      </c>
      <c r="I807" t="s">
        <v>85</v>
      </c>
      <c r="J807" t="s">
        <v>86</v>
      </c>
      <c r="K807">
        <v>294</v>
      </c>
    </row>
    <row r="808" spans="1:11">
      <c r="A808" t="s">
        <v>20</v>
      </c>
      <c r="B808">
        <v>2187</v>
      </c>
      <c r="C808" t="s">
        <v>34</v>
      </c>
      <c r="D808" t="s">
        <v>35</v>
      </c>
      <c r="E808" t="s">
        <v>23</v>
      </c>
      <c r="F808" t="s">
        <v>12</v>
      </c>
      <c r="G808" t="s">
        <v>13</v>
      </c>
      <c r="H808" t="s">
        <v>1</v>
      </c>
      <c r="I808" t="s">
        <v>83</v>
      </c>
      <c r="J808" t="s">
        <v>84</v>
      </c>
      <c r="K808">
        <v>2491</v>
      </c>
    </row>
    <row r="809" spans="1:11">
      <c r="A809" t="s">
        <v>20</v>
      </c>
      <c r="B809">
        <v>2177</v>
      </c>
      <c r="C809" t="s">
        <v>52</v>
      </c>
      <c r="D809" t="s">
        <v>53</v>
      </c>
      <c r="E809" t="s">
        <v>23</v>
      </c>
      <c r="F809" t="s">
        <v>9</v>
      </c>
      <c r="G809" t="s">
        <v>10</v>
      </c>
      <c r="H809" t="s">
        <v>1</v>
      </c>
      <c r="I809" t="s">
        <v>83</v>
      </c>
      <c r="J809" t="s">
        <v>84</v>
      </c>
      <c r="K809">
        <v>2864</v>
      </c>
    </row>
    <row r="810" spans="1:11">
      <c r="A810" t="s">
        <v>20</v>
      </c>
      <c r="B810">
        <v>2217</v>
      </c>
      <c r="C810" t="s">
        <v>36</v>
      </c>
      <c r="D810" t="s">
        <v>22</v>
      </c>
      <c r="E810" t="s">
        <v>23</v>
      </c>
      <c r="F810" t="s">
        <v>4</v>
      </c>
      <c r="G810" t="s">
        <v>6</v>
      </c>
      <c r="H810" t="s">
        <v>5</v>
      </c>
      <c r="I810" t="s">
        <v>85</v>
      </c>
      <c r="J810" t="s">
        <v>86</v>
      </c>
      <c r="K810">
        <v>108</v>
      </c>
    </row>
    <row r="811" spans="1:11">
      <c r="A811" t="s">
        <v>20</v>
      </c>
      <c r="B811">
        <v>2174</v>
      </c>
      <c r="C811" t="s">
        <v>59</v>
      </c>
      <c r="D811" t="s">
        <v>53</v>
      </c>
      <c r="E811" t="s">
        <v>23</v>
      </c>
      <c r="F811" t="s">
        <v>3</v>
      </c>
      <c r="G811" t="s">
        <v>43</v>
      </c>
      <c r="H811" t="s">
        <v>1</v>
      </c>
      <c r="I811" t="s">
        <v>83</v>
      </c>
      <c r="J811" t="s">
        <v>84</v>
      </c>
      <c r="K811">
        <v>554</v>
      </c>
    </row>
    <row r="812" spans="1:11">
      <c r="A812" t="s">
        <v>20</v>
      </c>
      <c r="B812">
        <v>2234</v>
      </c>
      <c r="C812" t="s">
        <v>61</v>
      </c>
      <c r="D812" t="s">
        <v>38</v>
      </c>
      <c r="E812" t="s">
        <v>23</v>
      </c>
      <c r="F812" t="s">
        <v>3</v>
      </c>
      <c r="G812" t="s">
        <v>43</v>
      </c>
      <c r="H812" t="s">
        <v>5</v>
      </c>
      <c r="I812" t="s">
        <v>85</v>
      </c>
      <c r="J812" t="s">
        <v>86</v>
      </c>
      <c r="K812">
        <v>445</v>
      </c>
    </row>
    <row r="813" spans="1:11">
      <c r="A813" t="s">
        <v>20</v>
      </c>
      <c r="B813">
        <v>2164</v>
      </c>
      <c r="C813" t="s">
        <v>56</v>
      </c>
      <c r="D813" t="s">
        <v>33</v>
      </c>
      <c r="E813" t="s">
        <v>23</v>
      </c>
      <c r="F813" t="s">
        <v>7</v>
      </c>
      <c r="G813" t="s">
        <v>15</v>
      </c>
      <c r="H813" t="s">
        <v>1</v>
      </c>
      <c r="I813" t="s">
        <v>85</v>
      </c>
      <c r="J813" t="s">
        <v>86</v>
      </c>
      <c r="K813">
        <v>9</v>
      </c>
    </row>
    <row r="814" spans="1:11">
      <c r="A814" t="s">
        <v>20</v>
      </c>
      <c r="B814">
        <v>2154</v>
      </c>
      <c r="C814" t="s">
        <v>50</v>
      </c>
      <c r="D814" t="s">
        <v>29</v>
      </c>
      <c r="E814" t="s">
        <v>23</v>
      </c>
      <c r="F814" t="s">
        <v>0</v>
      </c>
      <c r="G814" t="s">
        <v>24</v>
      </c>
      <c r="H814" t="s">
        <v>5</v>
      </c>
      <c r="I814" t="s">
        <v>83</v>
      </c>
      <c r="J814" t="s">
        <v>84</v>
      </c>
      <c r="K814">
        <v>1767</v>
      </c>
    </row>
    <row r="815" spans="1:11">
      <c r="A815" t="s">
        <v>20</v>
      </c>
      <c r="B815">
        <v>2164</v>
      </c>
      <c r="C815" t="s">
        <v>56</v>
      </c>
      <c r="D815" t="s">
        <v>33</v>
      </c>
      <c r="E815" t="s">
        <v>23</v>
      </c>
      <c r="F815" t="s">
        <v>12</v>
      </c>
      <c r="G815" t="s">
        <v>13</v>
      </c>
      <c r="H815" t="s">
        <v>5</v>
      </c>
      <c r="I815" t="s">
        <v>85</v>
      </c>
      <c r="J815" t="s">
        <v>86</v>
      </c>
      <c r="K815">
        <v>171</v>
      </c>
    </row>
    <row r="816" spans="1:11">
      <c r="A816" t="s">
        <v>20</v>
      </c>
      <c r="B816">
        <v>2201</v>
      </c>
      <c r="C816" t="s">
        <v>51</v>
      </c>
      <c r="D816" t="s">
        <v>31</v>
      </c>
      <c r="E816" t="s">
        <v>23</v>
      </c>
      <c r="F816" t="s">
        <v>2</v>
      </c>
      <c r="G816" t="s">
        <v>11</v>
      </c>
      <c r="H816" t="s">
        <v>1</v>
      </c>
      <c r="I816" t="s">
        <v>87</v>
      </c>
      <c r="J816" s="7" t="s">
        <v>86</v>
      </c>
      <c r="K816">
        <v>4</v>
      </c>
    </row>
    <row r="817" spans="1:11">
      <c r="A817" t="s">
        <v>20</v>
      </c>
      <c r="B817">
        <v>2244</v>
      </c>
      <c r="C817" t="s">
        <v>45</v>
      </c>
      <c r="D817" t="s">
        <v>26</v>
      </c>
      <c r="E817" t="s">
        <v>23</v>
      </c>
      <c r="F817" t="s">
        <v>2</v>
      </c>
      <c r="G817" t="s">
        <v>11</v>
      </c>
      <c r="H817" t="s">
        <v>5</v>
      </c>
      <c r="I817" t="s">
        <v>85</v>
      </c>
      <c r="J817" t="s">
        <v>86</v>
      </c>
      <c r="K817">
        <v>38</v>
      </c>
    </row>
    <row r="818" spans="1:11">
      <c r="A818" t="s">
        <v>20</v>
      </c>
      <c r="B818">
        <v>2194</v>
      </c>
      <c r="C818" t="s">
        <v>30</v>
      </c>
      <c r="D818" t="s">
        <v>31</v>
      </c>
      <c r="E818" t="s">
        <v>23</v>
      </c>
      <c r="F818" t="s">
        <v>0</v>
      </c>
      <c r="G818" t="s">
        <v>24</v>
      </c>
      <c r="H818" t="s">
        <v>1</v>
      </c>
      <c r="I818" t="s">
        <v>85</v>
      </c>
      <c r="J818" t="s">
        <v>86</v>
      </c>
      <c r="K818">
        <v>513</v>
      </c>
    </row>
    <row r="819" spans="1:11">
      <c r="A819" t="s">
        <v>20</v>
      </c>
      <c r="B819">
        <v>2207</v>
      </c>
      <c r="C819" t="s">
        <v>57</v>
      </c>
      <c r="D819" t="s">
        <v>49</v>
      </c>
      <c r="E819" t="s">
        <v>23</v>
      </c>
      <c r="F819" t="s">
        <v>4</v>
      </c>
      <c r="G819" t="s">
        <v>6</v>
      </c>
      <c r="H819" t="s">
        <v>5</v>
      </c>
      <c r="I819" t="s">
        <v>85</v>
      </c>
      <c r="J819" t="s">
        <v>86</v>
      </c>
      <c r="K819">
        <v>43</v>
      </c>
    </row>
    <row r="820" spans="1:11">
      <c r="A820" t="s">
        <v>20</v>
      </c>
      <c r="B820">
        <v>2237</v>
      </c>
      <c r="C820" t="s">
        <v>42</v>
      </c>
      <c r="D820" t="s">
        <v>38</v>
      </c>
      <c r="E820" t="s">
        <v>23</v>
      </c>
      <c r="F820" t="s">
        <v>9</v>
      </c>
      <c r="G820" t="s">
        <v>10</v>
      </c>
      <c r="H820" t="s">
        <v>1</v>
      </c>
      <c r="I820" t="s">
        <v>85</v>
      </c>
      <c r="J820" t="s">
        <v>86</v>
      </c>
      <c r="K820">
        <v>552</v>
      </c>
    </row>
    <row r="821" spans="1:11">
      <c r="A821" t="s">
        <v>20</v>
      </c>
      <c r="B821">
        <v>2167</v>
      </c>
      <c r="C821" t="s">
        <v>63</v>
      </c>
      <c r="D821" t="s">
        <v>33</v>
      </c>
      <c r="E821" t="s">
        <v>23</v>
      </c>
      <c r="F821" t="s">
        <v>12</v>
      </c>
      <c r="G821" t="s">
        <v>13</v>
      </c>
      <c r="H821" t="s">
        <v>5</v>
      </c>
      <c r="I821" t="s">
        <v>83</v>
      </c>
      <c r="J821" t="s">
        <v>84</v>
      </c>
      <c r="K821">
        <v>1680</v>
      </c>
    </row>
    <row r="822" spans="1:11">
      <c r="A822" t="s">
        <v>20</v>
      </c>
      <c r="B822">
        <v>2207</v>
      </c>
      <c r="C822" t="s">
        <v>57</v>
      </c>
      <c r="D822" t="s">
        <v>49</v>
      </c>
      <c r="E822" t="s">
        <v>23</v>
      </c>
      <c r="F822" t="s">
        <v>9</v>
      </c>
      <c r="G822" t="s">
        <v>10</v>
      </c>
      <c r="H822" t="s">
        <v>1</v>
      </c>
      <c r="I822" t="s">
        <v>83</v>
      </c>
      <c r="J822" t="s">
        <v>84</v>
      </c>
      <c r="K822">
        <v>3252</v>
      </c>
    </row>
    <row r="823" spans="1:11">
      <c r="A823" t="s">
        <v>20</v>
      </c>
      <c r="B823">
        <v>2207</v>
      </c>
      <c r="C823" t="s">
        <v>57</v>
      </c>
      <c r="D823" t="s">
        <v>49</v>
      </c>
      <c r="E823" t="s">
        <v>23</v>
      </c>
      <c r="F823" t="s">
        <v>12</v>
      </c>
      <c r="G823" t="s">
        <v>13</v>
      </c>
      <c r="H823" t="s">
        <v>1</v>
      </c>
      <c r="I823" t="s">
        <v>85</v>
      </c>
      <c r="J823" t="s">
        <v>86</v>
      </c>
      <c r="K823">
        <v>309</v>
      </c>
    </row>
    <row r="824" spans="1:11">
      <c r="A824" t="s">
        <v>20</v>
      </c>
      <c r="B824">
        <v>2217</v>
      </c>
      <c r="C824" t="s">
        <v>36</v>
      </c>
      <c r="D824" t="s">
        <v>22</v>
      </c>
      <c r="E824" t="s">
        <v>23</v>
      </c>
      <c r="F824" t="s">
        <v>2</v>
      </c>
      <c r="G824" t="s">
        <v>11</v>
      </c>
      <c r="H824" t="s">
        <v>5</v>
      </c>
      <c r="I824" t="s">
        <v>85</v>
      </c>
      <c r="J824" t="s">
        <v>86</v>
      </c>
      <c r="K824">
        <v>594</v>
      </c>
    </row>
    <row r="825" spans="1:11">
      <c r="A825" t="s">
        <v>20</v>
      </c>
      <c r="B825">
        <v>2207</v>
      </c>
      <c r="C825" t="s">
        <v>57</v>
      </c>
      <c r="D825" t="s">
        <v>49</v>
      </c>
      <c r="E825" t="s">
        <v>23</v>
      </c>
      <c r="F825" t="s">
        <v>0</v>
      </c>
      <c r="G825" t="s">
        <v>24</v>
      </c>
      <c r="H825" t="s">
        <v>1</v>
      </c>
      <c r="I825" t="s">
        <v>83</v>
      </c>
      <c r="J825" t="s">
        <v>84</v>
      </c>
      <c r="K825">
        <v>13316</v>
      </c>
    </row>
    <row r="826" spans="1:11">
      <c r="A826" t="s">
        <v>20</v>
      </c>
      <c r="B826">
        <v>2207</v>
      </c>
      <c r="C826" t="s">
        <v>57</v>
      </c>
      <c r="D826" t="s">
        <v>49</v>
      </c>
      <c r="E826" t="s">
        <v>23</v>
      </c>
      <c r="F826" t="s">
        <v>3</v>
      </c>
      <c r="G826" t="s">
        <v>43</v>
      </c>
      <c r="H826" t="s">
        <v>1</v>
      </c>
      <c r="I826" t="s">
        <v>83</v>
      </c>
      <c r="J826" t="s">
        <v>84</v>
      </c>
      <c r="K826">
        <v>4386</v>
      </c>
    </row>
    <row r="827" spans="1:11">
      <c r="A827" t="s">
        <v>20</v>
      </c>
      <c r="B827">
        <v>2201</v>
      </c>
      <c r="C827" t="s">
        <v>51</v>
      </c>
      <c r="D827" t="s">
        <v>31</v>
      </c>
      <c r="E827" t="s">
        <v>23</v>
      </c>
      <c r="F827" t="s">
        <v>8</v>
      </c>
      <c r="G827" t="s">
        <v>14</v>
      </c>
      <c r="H827" t="s">
        <v>1</v>
      </c>
      <c r="I827" t="s">
        <v>83</v>
      </c>
      <c r="J827" t="s">
        <v>84</v>
      </c>
      <c r="K827">
        <v>10042</v>
      </c>
    </row>
    <row r="828" spans="1:11">
      <c r="A828" t="s">
        <v>20</v>
      </c>
      <c r="B828">
        <v>2197</v>
      </c>
      <c r="C828" t="s">
        <v>62</v>
      </c>
      <c r="D828" t="s">
        <v>31</v>
      </c>
      <c r="E828" t="s">
        <v>23</v>
      </c>
      <c r="F828" t="s">
        <v>12</v>
      </c>
      <c r="G828" t="s">
        <v>13</v>
      </c>
      <c r="H828" t="s">
        <v>1</v>
      </c>
      <c r="I828" t="s">
        <v>83</v>
      </c>
      <c r="J828" t="s">
        <v>84</v>
      </c>
      <c r="K828">
        <v>2766</v>
      </c>
    </row>
    <row r="829" spans="1:11">
      <c r="A829" t="s">
        <v>20</v>
      </c>
      <c r="B829">
        <v>2224</v>
      </c>
      <c r="C829" t="s">
        <v>60</v>
      </c>
      <c r="D829" t="s">
        <v>41</v>
      </c>
      <c r="E829" t="s">
        <v>23</v>
      </c>
      <c r="F829" t="s">
        <v>4</v>
      </c>
      <c r="G829" t="s">
        <v>6</v>
      </c>
      <c r="H829" t="s">
        <v>1</v>
      </c>
      <c r="I829" t="s">
        <v>83</v>
      </c>
      <c r="J829" t="s">
        <v>84</v>
      </c>
      <c r="K829">
        <v>1366</v>
      </c>
    </row>
    <row r="830" spans="1:11">
      <c r="A830" t="s">
        <v>20</v>
      </c>
      <c r="B830">
        <v>2204</v>
      </c>
      <c r="C830" t="s">
        <v>48</v>
      </c>
      <c r="D830" t="s">
        <v>49</v>
      </c>
      <c r="E830" t="s">
        <v>23</v>
      </c>
      <c r="F830" t="s">
        <v>3</v>
      </c>
      <c r="G830" t="s">
        <v>43</v>
      </c>
      <c r="H830" t="s">
        <v>5</v>
      </c>
      <c r="I830" t="s">
        <v>83</v>
      </c>
      <c r="J830" t="s">
        <v>84</v>
      </c>
      <c r="K830">
        <v>4204</v>
      </c>
    </row>
    <row r="831" spans="1:11">
      <c r="A831" t="s">
        <v>20</v>
      </c>
      <c r="B831">
        <v>2177</v>
      </c>
      <c r="C831" t="s">
        <v>52</v>
      </c>
      <c r="D831" t="s">
        <v>53</v>
      </c>
      <c r="E831" t="s">
        <v>23</v>
      </c>
      <c r="F831" t="s">
        <v>2</v>
      </c>
      <c r="G831" t="s">
        <v>11</v>
      </c>
      <c r="H831" t="s">
        <v>5</v>
      </c>
      <c r="I831" t="s">
        <v>83</v>
      </c>
      <c r="J831" t="s">
        <v>84</v>
      </c>
      <c r="K831">
        <v>2844</v>
      </c>
    </row>
    <row r="832" spans="1:11">
      <c r="A832" t="s">
        <v>20</v>
      </c>
      <c r="B832">
        <v>2217</v>
      </c>
      <c r="C832" t="s">
        <v>36</v>
      </c>
      <c r="D832" t="s">
        <v>22</v>
      </c>
      <c r="E832" t="s">
        <v>23</v>
      </c>
      <c r="F832" t="s">
        <v>2</v>
      </c>
      <c r="G832" t="s">
        <v>11</v>
      </c>
      <c r="H832" t="s">
        <v>1</v>
      </c>
      <c r="I832" t="s">
        <v>85</v>
      </c>
      <c r="J832" t="s">
        <v>86</v>
      </c>
      <c r="K832">
        <v>9110</v>
      </c>
    </row>
    <row r="833" spans="1:11">
      <c r="A833" t="s">
        <v>20</v>
      </c>
      <c r="B833">
        <v>2214</v>
      </c>
      <c r="C833" t="s">
        <v>21</v>
      </c>
      <c r="D833" t="s">
        <v>22</v>
      </c>
      <c r="E833" t="s">
        <v>23</v>
      </c>
      <c r="F833" t="s">
        <v>2</v>
      </c>
      <c r="G833" t="s">
        <v>11</v>
      </c>
      <c r="H833" t="s">
        <v>1</v>
      </c>
      <c r="I833" t="s">
        <v>83</v>
      </c>
      <c r="J833" t="s">
        <v>84</v>
      </c>
      <c r="K833">
        <v>12221</v>
      </c>
    </row>
    <row r="834" spans="1:11">
      <c r="A834" t="s">
        <v>20</v>
      </c>
      <c r="B834">
        <v>2184</v>
      </c>
      <c r="C834" t="s">
        <v>47</v>
      </c>
      <c r="D834" t="s">
        <v>35</v>
      </c>
      <c r="E834" t="s">
        <v>23</v>
      </c>
      <c r="F834" t="s">
        <v>8</v>
      </c>
      <c r="G834" t="s">
        <v>14</v>
      </c>
      <c r="H834" t="s">
        <v>5</v>
      </c>
      <c r="I834" t="s">
        <v>83</v>
      </c>
      <c r="J834" t="s">
        <v>84</v>
      </c>
      <c r="K834">
        <v>130</v>
      </c>
    </row>
    <row r="835" spans="1:11">
      <c r="A835" t="s">
        <v>20</v>
      </c>
      <c r="B835">
        <v>2201</v>
      </c>
      <c r="C835" t="s">
        <v>51</v>
      </c>
      <c r="D835" t="s">
        <v>31</v>
      </c>
      <c r="E835" t="s">
        <v>23</v>
      </c>
      <c r="F835" t="s">
        <v>12</v>
      </c>
      <c r="G835" t="s">
        <v>13</v>
      </c>
      <c r="H835" t="s">
        <v>1</v>
      </c>
      <c r="I835" t="s">
        <v>85</v>
      </c>
      <c r="J835" t="s">
        <v>86</v>
      </c>
      <c r="K835">
        <v>342</v>
      </c>
    </row>
    <row r="836" spans="1:11">
      <c r="A836" t="s">
        <v>20</v>
      </c>
      <c r="B836">
        <v>2237</v>
      </c>
      <c r="C836" t="s">
        <v>42</v>
      </c>
      <c r="D836" t="s">
        <v>38</v>
      </c>
      <c r="E836" t="s">
        <v>23</v>
      </c>
      <c r="F836" t="s">
        <v>0</v>
      </c>
      <c r="G836" t="s">
        <v>24</v>
      </c>
      <c r="H836" t="s">
        <v>1</v>
      </c>
      <c r="I836" t="s">
        <v>83</v>
      </c>
      <c r="J836" t="s">
        <v>84</v>
      </c>
      <c r="K836">
        <v>12817</v>
      </c>
    </row>
    <row r="837" spans="1:11">
      <c r="A837" t="s">
        <v>20</v>
      </c>
      <c r="B837">
        <v>2204</v>
      </c>
      <c r="C837" t="s">
        <v>48</v>
      </c>
      <c r="D837" t="s">
        <v>49</v>
      </c>
      <c r="E837" t="s">
        <v>23</v>
      </c>
      <c r="F837" t="s">
        <v>4</v>
      </c>
      <c r="G837" t="s">
        <v>6</v>
      </c>
      <c r="H837" t="s">
        <v>1</v>
      </c>
      <c r="I837" t="s">
        <v>83</v>
      </c>
      <c r="J837" t="s">
        <v>84</v>
      </c>
      <c r="K837">
        <v>1500</v>
      </c>
    </row>
    <row r="838" spans="1:11">
      <c r="A838" t="s">
        <v>20</v>
      </c>
      <c r="B838">
        <v>2171</v>
      </c>
      <c r="C838" t="s">
        <v>32</v>
      </c>
      <c r="D838" t="s">
        <v>33</v>
      </c>
      <c r="E838" t="s">
        <v>23</v>
      </c>
      <c r="F838" t="s">
        <v>7</v>
      </c>
      <c r="G838" t="s">
        <v>15</v>
      </c>
      <c r="H838" t="s">
        <v>5</v>
      </c>
      <c r="I838" t="s">
        <v>85</v>
      </c>
      <c r="J838" t="s">
        <v>86</v>
      </c>
      <c r="K838">
        <v>6</v>
      </c>
    </row>
    <row r="839" spans="1:11">
      <c r="A839" t="s">
        <v>20</v>
      </c>
      <c r="B839">
        <v>2194</v>
      </c>
      <c r="C839" t="s">
        <v>30</v>
      </c>
      <c r="D839" t="s">
        <v>31</v>
      </c>
      <c r="E839" t="s">
        <v>23</v>
      </c>
      <c r="F839" t="s">
        <v>3</v>
      </c>
      <c r="G839" t="s">
        <v>43</v>
      </c>
      <c r="H839" t="s">
        <v>5</v>
      </c>
      <c r="I839" t="s">
        <v>85</v>
      </c>
      <c r="J839" t="s">
        <v>86</v>
      </c>
      <c r="K839">
        <v>239</v>
      </c>
    </row>
    <row r="840" spans="1:11">
      <c r="A840" t="s">
        <v>20</v>
      </c>
      <c r="B840">
        <v>2207</v>
      </c>
      <c r="C840" t="s">
        <v>57</v>
      </c>
      <c r="D840" t="s">
        <v>49</v>
      </c>
      <c r="E840" t="s">
        <v>23</v>
      </c>
      <c r="F840" t="s">
        <v>8</v>
      </c>
      <c r="G840" t="s">
        <v>14</v>
      </c>
      <c r="H840" t="s">
        <v>1</v>
      </c>
      <c r="I840" t="s">
        <v>85</v>
      </c>
      <c r="J840" t="s">
        <v>86</v>
      </c>
      <c r="K840">
        <v>1915</v>
      </c>
    </row>
    <row r="841" spans="1:11">
      <c r="A841" t="s">
        <v>20</v>
      </c>
      <c r="B841">
        <v>2234</v>
      </c>
      <c r="C841" t="s">
        <v>61</v>
      </c>
      <c r="D841" t="s">
        <v>38</v>
      </c>
      <c r="E841" t="s">
        <v>23</v>
      </c>
      <c r="F841" t="s">
        <v>4</v>
      </c>
      <c r="G841" t="s">
        <v>6</v>
      </c>
      <c r="H841" t="s">
        <v>1</v>
      </c>
      <c r="I841" t="s">
        <v>85</v>
      </c>
      <c r="J841" t="s">
        <v>86</v>
      </c>
      <c r="K841">
        <v>206</v>
      </c>
    </row>
    <row r="842" spans="1:11">
      <c r="A842" t="s">
        <v>20</v>
      </c>
      <c r="B842">
        <v>2251</v>
      </c>
      <c r="C842" t="s">
        <v>25</v>
      </c>
      <c r="D842" t="s">
        <v>26</v>
      </c>
      <c r="E842" t="s">
        <v>27</v>
      </c>
      <c r="F842" t="s">
        <v>2</v>
      </c>
      <c r="G842" t="s">
        <v>11</v>
      </c>
      <c r="H842" t="s">
        <v>1</v>
      </c>
      <c r="I842" t="s">
        <v>87</v>
      </c>
      <c r="J842" s="7" t="s">
        <v>86</v>
      </c>
      <c r="K842">
        <v>3</v>
      </c>
    </row>
    <row r="843" spans="1:11">
      <c r="A843" t="s">
        <v>20</v>
      </c>
      <c r="B843">
        <v>2251</v>
      </c>
      <c r="C843" t="s">
        <v>25</v>
      </c>
      <c r="D843" t="s">
        <v>26</v>
      </c>
      <c r="E843" t="s">
        <v>27</v>
      </c>
      <c r="F843" t="s">
        <v>4</v>
      </c>
      <c r="G843" t="s">
        <v>6</v>
      </c>
      <c r="H843" t="s">
        <v>5</v>
      </c>
      <c r="I843" t="s">
        <v>85</v>
      </c>
      <c r="J843" t="s">
        <v>86</v>
      </c>
      <c r="K843">
        <v>31</v>
      </c>
    </row>
    <row r="844" spans="1:11">
      <c r="A844" t="s">
        <v>20</v>
      </c>
      <c r="B844">
        <v>2157</v>
      </c>
      <c r="C844" t="s">
        <v>46</v>
      </c>
      <c r="D844" t="s">
        <v>29</v>
      </c>
      <c r="E844" t="s">
        <v>23</v>
      </c>
      <c r="F844" t="s">
        <v>0</v>
      </c>
      <c r="G844" t="s">
        <v>24</v>
      </c>
      <c r="H844" t="s">
        <v>1</v>
      </c>
      <c r="I844" t="s">
        <v>85</v>
      </c>
      <c r="J844" t="s">
        <v>86</v>
      </c>
      <c r="K844">
        <v>2214</v>
      </c>
    </row>
    <row r="845" spans="1:11">
      <c r="A845" t="s">
        <v>20</v>
      </c>
      <c r="B845">
        <v>2204</v>
      </c>
      <c r="C845" t="s">
        <v>48</v>
      </c>
      <c r="D845" t="s">
        <v>49</v>
      </c>
      <c r="E845" t="s">
        <v>23</v>
      </c>
      <c r="F845" t="s">
        <v>12</v>
      </c>
      <c r="G845" t="s">
        <v>13</v>
      </c>
      <c r="H845" t="s">
        <v>5</v>
      </c>
      <c r="I845" t="s">
        <v>85</v>
      </c>
      <c r="J845" t="s">
        <v>86</v>
      </c>
      <c r="K845">
        <v>174</v>
      </c>
    </row>
    <row r="846" spans="1:11">
      <c r="A846" t="s">
        <v>20</v>
      </c>
      <c r="B846">
        <v>2241</v>
      </c>
      <c r="C846" t="s">
        <v>37</v>
      </c>
      <c r="D846" t="s">
        <v>38</v>
      </c>
      <c r="E846" t="s">
        <v>23</v>
      </c>
      <c r="F846" t="s">
        <v>12</v>
      </c>
      <c r="G846" t="s">
        <v>13</v>
      </c>
      <c r="H846" t="s">
        <v>5</v>
      </c>
      <c r="I846" t="s">
        <v>85</v>
      </c>
      <c r="J846" t="s">
        <v>86</v>
      </c>
      <c r="K846">
        <v>442</v>
      </c>
    </row>
    <row r="847" spans="1:11">
      <c r="A847" t="s">
        <v>20</v>
      </c>
      <c r="B847">
        <v>2154</v>
      </c>
      <c r="C847" t="s">
        <v>50</v>
      </c>
      <c r="D847" t="s">
        <v>29</v>
      </c>
      <c r="E847" t="s">
        <v>23</v>
      </c>
      <c r="F847" t="s">
        <v>2</v>
      </c>
      <c r="G847" t="s">
        <v>11</v>
      </c>
      <c r="H847" t="s">
        <v>1</v>
      </c>
      <c r="I847" t="s">
        <v>85</v>
      </c>
      <c r="J847" t="s">
        <v>86</v>
      </c>
      <c r="K847">
        <v>1714</v>
      </c>
    </row>
    <row r="848" spans="1:11">
      <c r="A848" t="s">
        <v>20</v>
      </c>
      <c r="B848">
        <v>2164</v>
      </c>
      <c r="C848" t="s">
        <v>56</v>
      </c>
      <c r="D848" t="s">
        <v>33</v>
      </c>
      <c r="E848" t="s">
        <v>23</v>
      </c>
      <c r="F848" t="s">
        <v>4</v>
      </c>
      <c r="G848" t="s">
        <v>6</v>
      </c>
      <c r="H848" t="s">
        <v>1</v>
      </c>
      <c r="I848" t="s">
        <v>85</v>
      </c>
      <c r="J848" t="s">
        <v>86</v>
      </c>
      <c r="K848">
        <v>128</v>
      </c>
    </row>
    <row r="849" spans="1:11">
      <c r="A849" t="s">
        <v>20</v>
      </c>
      <c r="B849">
        <v>2207</v>
      </c>
      <c r="C849" t="s">
        <v>57</v>
      </c>
      <c r="D849" t="s">
        <v>49</v>
      </c>
      <c r="E849" t="s">
        <v>23</v>
      </c>
      <c r="F849" t="s">
        <v>3</v>
      </c>
      <c r="G849" t="s">
        <v>43</v>
      </c>
      <c r="H849" t="s">
        <v>5</v>
      </c>
      <c r="I849" t="s">
        <v>85</v>
      </c>
      <c r="J849" t="s">
        <v>86</v>
      </c>
      <c r="K849">
        <v>585</v>
      </c>
    </row>
    <row r="850" spans="1:11">
      <c r="A850" t="s">
        <v>20</v>
      </c>
      <c r="B850">
        <v>2241</v>
      </c>
      <c r="C850" t="s">
        <v>37</v>
      </c>
      <c r="D850" t="s">
        <v>38</v>
      </c>
      <c r="E850" t="s">
        <v>23</v>
      </c>
      <c r="F850" t="s">
        <v>0</v>
      </c>
      <c r="G850" t="s">
        <v>24</v>
      </c>
      <c r="H850" t="s">
        <v>5</v>
      </c>
      <c r="I850" t="s">
        <v>83</v>
      </c>
      <c r="J850" t="s">
        <v>84</v>
      </c>
      <c r="K850">
        <v>6258</v>
      </c>
    </row>
    <row r="851" spans="1:11">
      <c r="A851" t="s">
        <v>20</v>
      </c>
      <c r="B851">
        <v>2221</v>
      </c>
      <c r="C851" t="s">
        <v>58</v>
      </c>
      <c r="D851" t="s">
        <v>22</v>
      </c>
      <c r="E851" t="s">
        <v>23</v>
      </c>
      <c r="F851" t="s">
        <v>7</v>
      </c>
      <c r="G851" t="s">
        <v>15</v>
      </c>
      <c r="H851" t="s">
        <v>1</v>
      </c>
      <c r="I851" t="s">
        <v>85</v>
      </c>
      <c r="J851" t="s">
        <v>86</v>
      </c>
      <c r="K851">
        <v>30</v>
      </c>
    </row>
    <row r="852" spans="1:11">
      <c r="A852" t="s">
        <v>20</v>
      </c>
      <c r="B852">
        <v>2227</v>
      </c>
      <c r="C852" t="s">
        <v>44</v>
      </c>
      <c r="D852" t="s">
        <v>41</v>
      </c>
      <c r="E852" t="s">
        <v>23</v>
      </c>
      <c r="F852" t="s">
        <v>9</v>
      </c>
      <c r="G852" t="s">
        <v>10</v>
      </c>
      <c r="H852" t="s">
        <v>5</v>
      </c>
      <c r="I852" t="s">
        <v>83</v>
      </c>
      <c r="J852" t="s">
        <v>84</v>
      </c>
      <c r="K852">
        <v>2807</v>
      </c>
    </row>
    <row r="853" spans="1:11">
      <c r="A853" t="s">
        <v>20</v>
      </c>
      <c r="B853">
        <v>2207</v>
      </c>
      <c r="C853" t="s">
        <v>57</v>
      </c>
      <c r="D853" t="s">
        <v>49</v>
      </c>
      <c r="E853" t="s">
        <v>23</v>
      </c>
      <c r="F853" t="s">
        <v>7</v>
      </c>
      <c r="G853" t="s">
        <v>15</v>
      </c>
      <c r="H853" t="s">
        <v>1</v>
      </c>
      <c r="I853" t="s">
        <v>83</v>
      </c>
      <c r="J853" t="s">
        <v>84</v>
      </c>
      <c r="K853">
        <v>849</v>
      </c>
    </row>
    <row r="854" spans="1:11">
      <c r="A854" t="s">
        <v>20</v>
      </c>
      <c r="B854">
        <v>2187</v>
      </c>
      <c r="C854" t="s">
        <v>34</v>
      </c>
      <c r="D854" t="s">
        <v>35</v>
      </c>
      <c r="E854" t="s">
        <v>23</v>
      </c>
      <c r="F854" t="s">
        <v>8</v>
      </c>
      <c r="G854" t="s">
        <v>14</v>
      </c>
      <c r="H854" t="s">
        <v>5</v>
      </c>
      <c r="I854" t="s">
        <v>83</v>
      </c>
      <c r="J854" t="s">
        <v>84</v>
      </c>
      <c r="K854">
        <v>1633</v>
      </c>
    </row>
    <row r="855" spans="1:11">
      <c r="A855" t="s">
        <v>20</v>
      </c>
      <c r="B855">
        <v>2237</v>
      </c>
      <c r="C855" t="s">
        <v>42</v>
      </c>
      <c r="D855" t="s">
        <v>38</v>
      </c>
      <c r="E855" t="s">
        <v>23</v>
      </c>
      <c r="F855" t="s">
        <v>8</v>
      </c>
      <c r="G855" t="s">
        <v>14</v>
      </c>
      <c r="H855" t="s">
        <v>1</v>
      </c>
      <c r="I855" t="s">
        <v>83</v>
      </c>
      <c r="J855" t="s">
        <v>84</v>
      </c>
      <c r="K855">
        <v>10098</v>
      </c>
    </row>
    <row r="856" spans="1:11">
      <c r="A856" t="s">
        <v>20</v>
      </c>
      <c r="B856">
        <v>2171</v>
      </c>
      <c r="C856" t="s">
        <v>32</v>
      </c>
      <c r="D856" t="s">
        <v>33</v>
      </c>
      <c r="E856" t="s">
        <v>23</v>
      </c>
      <c r="F856" t="s">
        <v>8</v>
      </c>
      <c r="G856" t="s">
        <v>14</v>
      </c>
      <c r="H856" t="s">
        <v>1</v>
      </c>
      <c r="I856" t="s">
        <v>83</v>
      </c>
      <c r="J856" t="s">
        <v>84</v>
      </c>
      <c r="K856">
        <v>8483</v>
      </c>
    </row>
    <row r="857" spans="1:11">
      <c r="A857" t="s">
        <v>20</v>
      </c>
      <c r="B857">
        <v>2231</v>
      </c>
      <c r="C857" t="s">
        <v>40</v>
      </c>
      <c r="D857" t="s">
        <v>41</v>
      </c>
      <c r="E857" t="s">
        <v>23</v>
      </c>
      <c r="F857" t="s">
        <v>9</v>
      </c>
      <c r="G857" t="s">
        <v>10</v>
      </c>
      <c r="H857" t="s">
        <v>5</v>
      </c>
      <c r="I857" t="s">
        <v>83</v>
      </c>
      <c r="J857" t="s">
        <v>84</v>
      </c>
      <c r="K857">
        <v>2637</v>
      </c>
    </row>
    <row r="858" spans="1:11">
      <c r="A858" t="s">
        <v>20</v>
      </c>
      <c r="B858">
        <v>2247</v>
      </c>
      <c r="C858" t="s">
        <v>64</v>
      </c>
      <c r="D858" t="s">
        <v>26</v>
      </c>
      <c r="E858" t="s">
        <v>23</v>
      </c>
      <c r="F858" t="s">
        <v>3</v>
      </c>
      <c r="G858" t="s">
        <v>43</v>
      </c>
      <c r="H858" t="s">
        <v>5</v>
      </c>
      <c r="I858" t="s">
        <v>83</v>
      </c>
      <c r="J858" t="s">
        <v>84</v>
      </c>
      <c r="K858">
        <v>5596</v>
      </c>
    </row>
    <row r="859" spans="1:11">
      <c r="A859" t="s">
        <v>20</v>
      </c>
      <c r="B859">
        <v>2231</v>
      </c>
      <c r="C859" t="s">
        <v>40</v>
      </c>
      <c r="D859" t="s">
        <v>41</v>
      </c>
      <c r="E859" t="s">
        <v>23</v>
      </c>
      <c r="F859" t="s">
        <v>2</v>
      </c>
      <c r="G859" t="s">
        <v>11</v>
      </c>
      <c r="H859" t="s">
        <v>1</v>
      </c>
      <c r="I859" t="s">
        <v>83</v>
      </c>
      <c r="J859" t="s">
        <v>84</v>
      </c>
      <c r="K859">
        <v>51062</v>
      </c>
    </row>
    <row r="860" spans="1:11">
      <c r="A860" t="s">
        <v>20</v>
      </c>
      <c r="B860">
        <v>2227</v>
      </c>
      <c r="C860" t="s">
        <v>44</v>
      </c>
      <c r="D860" t="s">
        <v>41</v>
      </c>
      <c r="E860" t="s">
        <v>23</v>
      </c>
      <c r="F860" t="s">
        <v>3</v>
      </c>
      <c r="G860" t="s">
        <v>43</v>
      </c>
      <c r="H860" t="s">
        <v>5</v>
      </c>
      <c r="I860" t="s">
        <v>83</v>
      </c>
      <c r="J860" t="s">
        <v>84</v>
      </c>
      <c r="K860">
        <v>5404</v>
      </c>
    </row>
    <row r="861" spans="1:11">
      <c r="A861" t="s">
        <v>20</v>
      </c>
      <c r="B861">
        <v>2231</v>
      </c>
      <c r="C861" t="s">
        <v>40</v>
      </c>
      <c r="D861" t="s">
        <v>41</v>
      </c>
      <c r="E861" t="s">
        <v>23</v>
      </c>
      <c r="F861" t="s">
        <v>8</v>
      </c>
      <c r="G861" t="s">
        <v>14</v>
      </c>
      <c r="H861" t="s">
        <v>1</v>
      </c>
      <c r="I861" t="s">
        <v>89</v>
      </c>
      <c r="J861" s="7" t="s">
        <v>86</v>
      </c>
      <c r="K861">
        <v>4</v>
      </c>
    </row>
    <row r="862" spans="1:11">
      <c r="A862" t="s">
        <v>20</v>
      </c>
      <c r="B862">
        <v>2174</v>
      </c>
      <c r="C862" t="s">
        <v>59</v>
      </c>
      <c r="D862" t="s">
        <v>53</v>
      </c>
      <c r="E862" t="s">
        <v>23</v>
      </c>
      <c r="F862" t="s">
        <v>2</v>
      </c>
      <c r="G862" t="s">
        <v>11</v>
      </c>
      <c r="H862" t="s">
        <v>1</v>
      </c>
      <c r="I862" t="s">
        <v>83</v>
      </c>
      <c r="J862" t="s">
        <v>84</v>
      </c>
      <c r="K862">
        <v>12089</v>
      </c>
    </row>
    <row r="863" spans="1:11">
      <c r="A863" t="s">
        <v>20</v>
      </c>
      <c r="B863">
        <v>2184</v>
      </c>
      <c r="C863" t="s">
        <v>47</v>
      </c>
      <c r="D863" t="s">
        <v>35</v>
      </c>
      <c r="E863" t="s">
        <v>23</v>
      </c>
      <c r="F863" t="s">
        <v>8</v>
      </c>
      <c r="G863" t="s">
        <v>14</v>
      </c>
      <c r="H863" t="s">
        <v>1</v>
      </c>
      <c r="I863" t="s">
        <v>83</v>
      </c>
      <c r="J863" t="s">
        <v>84</v>
      </c>
      <c r="K863">
        <v>839</v>
      </c>
    </row>
    <row r="864" spans="1:11">
      <c r="A864" t="s">
        <v>20</v>
      </c>
      <c r="B864">
        <v>2161</v>
      </c>
      <c r="C864" t="s">
        <v>28</v>
      </c>
      <c r="D864" t="s">
        <v>29</v>
      </c>
      <c r="E864" t="s">
        <v>23</v>
      </c>
      <c r="F864" t="s">
        <v>8</v>
      </c>
      <c r="G864" t="s">
        <v>14</v>
      </c>
      <c r="H864" t="s">
        <v>5</v>
      </c>
      <c r="I864" t="s">
        <v>85</v>
      </c>
      <c r="J864" t="s">
        <v>86</v>
      </c>
      <c r="K864">
        <v>1516.5</v>
      </c>
    </row>
    <row r="865" spans="1:11">
      <c r="A865" t="s">
        <v>20</v>
      </c>
      <c r="B865">
        <v>2161</v>
      </c>
      <c r="C865" t="s">
        <v>28</v>
      </c>
      <c r="D865" t="s">
        <v>29</v>
      </c>
      <c r="E865" t="s">
        <v>23</v>
      </c>
      <c r="F865" t="s">
        <v>9</v>
      </c>
      <c r="G865" t="s">
        <v>10</v>
      </c>
      <c r="H865" t="s">
        <v>1</v>
      </c>
      <c r="I865" t="s">
        <v>85</v>
      </c>
      <c r="J865" t="s">
        <v>86</v>
      </c>
      <c r="K865">
        <v>636</v>
      </c>
    </row>
    <row r="866" spans="1:11">
      <c r="A866" t="s">
        <v>20</v>
      </c>
      <c r="B866">
        <v>2154</v>
      </c>
      <c r="C866" t="s">
        <v>50</v>
      </c>
      <c r="D866" t="s">
        <v>29</v>
      </c>
      <c r="E866" t="s">
        <v>23</v>
      </c>
      <c r="F866" t="s">
        <v>8</v>
      </c>
      <c r="G866" t="s">
        <v>14</v>
      </c>
      <c r="H866" t="s">
        <v>1</v>
      </c>
      <c r="I866" t="s">
        <v>85</v>
      </c>
      <c r="J866" t="s">
        <v>86</v>
      </c>
      <c r="K866">
        <v>157</v>
      </c>
    </row>
    <row r="867" spans="1:11">
      <c r="A867" t="s">
        <v>20</v>
      </c>
      <c r="B867">
        <v>2194</v>
      </c>
      <c r="C867" t="s">
        <v>30</v>
      </c>
      <c r="D867" t="s">
        <v>31</v>
      </c>
      <c r="E867" t="s">
        <v>23</v>
      </c>
      <c r="F867" t="s">
        <v>7</v>
      </c>
      <c r="G867" t="s">
        <v>15</v>
      </c>
      <c r="H867" t="s">
        <v>1</v>
      </c>
      <c r="I867" t="s">
        <v>83</v>
      </c>
      <c r="J867" t="s">
        <v>84</v>
      </c>
      <c r="K867">
        <v>92</v>
      </c>
    </row>
    <row r="868" spans="1:11">
      <c r="A868" t="s">
        <v>20</v>
      </c>
      <c r="B868">
        <v>2234</v>
      </c>
      <c r="C868" t="s">
        <v>61</v>
      </c>
      <c r="D868" t="s">
        <v>38</v>
      </c>
      <c r="E868" t="s">
        <v>23</v>
      </c>
      <c r="F868" t="s">
        <v>0</v>
      </c>
      <c r="G868" t="s">
        <v>24</v>
      </c>
      <c r="H868" t="s">
        <v>1</v>
      </c>
      <c r="I868" t="s">
        <v>83</v>
      </c>
      <c r="J868" t="s">
        <v>84</v>
      </c>
      <c r="K868">
        <v>3144</v>
      </c>
    </row>
    <row r="869" spans="1:11">
      <c r="A869" t="s">
        <v>20</v>
      </c>
      <c r="B869">
        <v>2191</v>
      </c>
      <c r="C869" t="s">
        <v>39</v>
      </c>
      <c r="D869" t="s">
        <v>35</v>
      </c>
      <c r="E869" t="s">
        <v>23</v>
      </c>
      <c r="F869" t="s">
        <v>8</v>
      </c>
      <c r="G869" t="s">
        <v>14</v>
      </c>
      <c r="H869" t="s">
        <v>5</v>
      </c>
      <c r="I869" t="s">
        <v>85</v>
      </c>
      <c r="J869" t="s">
        <v>86</v>
      </c>
      <c r="K869">
        <v>1013.5</v>
      </c>
    </row>
    <row r="870" spans="1:11">
      <c r="A870" t="s">
        <v>20</v>
      </c>
      <c r="B870">
        <v>2241</v>
      </c>
      <c r="C870" t="s">
        <v>37</v>
      </c>
      <c r="D870" t="s">
        <v>38</v>
      </c>
      <c r="E870" t="s">
        <v>23</v>
      </c>
      <c r="F870" t="s">
        <v>4</v>
      </c>
      <c r="G870" t="s">
        <v>6</v>
      </c>
      <c r="H870" t="s">
        <v>5</v>
      </c>
      <c r="I870" t="s">
        <v>83</v>
      </c>
      <c r="J870" t="s">
        <v>84</v>
      </c>
      <c r="K870">
        <v>170</v>
      </c>
    </row>
    <row r="871" spans="1:11">
      <c r="A871" t="s">
        <v>20</v>
      </c>
      <c r="B871">
        <v>2241</v>
      </c>
      <c r="C871" t="s">
        <v>37</v>
      </c>
      <c r="D871" t="s">
        <v>38</v>
      </c>
      <c r="E871" t="s">
        <v>23</v>
      </c>
      <c r="F871" t="s">
        <v>8</v>
      </c>
      <c r="G871" t="s">
        <v>14</v>
      </c>
      <c r="H871" t="s">
        <v>5</v>
      </c>
      <c r="I871" t="s">
        <v>83</v>
      </c>
      <c r="J871" t="s">
        <v>84</v>
      </c>
      <c r="K871">
        <v>1126</v>
      </c>
    </row>
    <row r="872" spans="1:11">
      <c r="A872" t="s">
        <v>20</v>
      </c>
      <c r="B872">
        <v>2237</v>
      </c>
      <c r="C872" t="s">
        <v>42</v>
      </c>
      <c r="D872" t="s">
        <v>38</v>
      </c>
      <c r="E872" t="s">
        <v>23</v>
      </c>
      <c r="F872" t="s">
        <v>12</v>
      </c>
      <c r="G872" t="s">
        <v>13</v>
      </c>
      <c r="H872" t="s">
        <v>1</v>
      </c>
      <c r="I872" t="s">
        <v>83</v>
      </c>
      <c r="J872" t="s">
        <v>84</v>
      </c>
      <c r="K872">
        <v>2292</v>
      </c>
    </row>
    <row r="873" spans="1:11">
      <c r="A873" t="s">
        <v>20</v>
      </c>
      <c r="B873">
        <v>2161</v>
      </c>
      <c r="C873" t="s">
        <v>28</v>
      </c>
      <c r="D873" t="s">
        <v>29</v>
      </c>
      <c r="E873" t="s">
        <v>23</v>
      </c>
      <c r="F873" t="s">
        <v>12</v>
      </c>
      <c r="G873" t="s">
        <v>13</v>
      </c>
      <c r="H873" t="s">
        <v>1</v>
      </c>
      <c r="I873" t="s">
        <v>85</v>
      </c>
      <c r="J873" t="s">
        <v>86</v>
      </c>
      <c r="K873">
        <v>146</v>
      </c>
    </row>
    <row r="874" spans="1:11">
      <c r="A874" t="s">
        <v>20</v>
      </c>
      <c r="B874">
        <v>2184</v>
      </c>
      <c r="C874" t="s">
        <v>47</v>
      </c>
      <c r="D874" t="s">
        <v>35</v>
      </c>
      <c r="E874" t="s">
        <v>23</v>
      </c>
      <c r="F874" t="s">
        <v>4</v>
      </c>
      <c r="G874" t="s">
        <v>6</v>
      </c>
      <c r="H874" t="s">
        <v>1</v>
      </c>
      <c r="I874" t="s">
        <v>83</v>
      </c>
      <c r="J874" t="s">
        <v>84</v>
      </c>
      <c r="K874">
        <v>936</v>
      </c>
    </row>
    <row r="875" spans="1:11">
      <c r="A875" t="s">
        <v>20</v>
      </c>
      <c r="B875">
        <v>2167</v>
      </c>
      <c r="C875" t="s">
        <v>63</v>
      </c>
      <c r="D875" t="s">
        <v>33</v>
      </c>
      <c r="E875" t="s">
        <v>23</v>
      </c>
      <c r="F875" t="s">
        <v>2</v>
      </c>
      <c r="G875" t="s">
        <v>11</v>
      </c>
      <c r="H875" t="s">
        <v>5</v>
      </c>
      <c r="I875" t="s">
        <v>85</v>
      </c>
      <c r="J875" t="s">
        <v>86</v>
      </c>
      <c r="K875">
        <v>621</v>
      </c>
    </row>
    <row r="876" spans="1:11">
      <c r="A876" t="s">
        <v>20</v>
      </c>
      <c r="B876">
        <v>2164</v>
      </c>
      <c r="C876" t="s">
        <v>56</v>
      </c>
      <c r="D876" t="s">
        <v>33</v>
      </c>
      <c r="E876" t="s">
        <v>23</v>
      </c>
      <c r="F876" t="s">
        <v>12</v>
      </c>
      <c r="G876" t="s">
        <v>13</v>
      </c>
      <c r="H876" t="s">
        <v>1</v>
      </c>
      <c r="I876" t="s">
        <v>85</v>
      </c>
      <c r="J876" t="s">
        <v>86</v>
      </c>
      <c r="K876">
        <v>24</v>
      </c>
    </row>
    <row r="877" spans="1:11">
      <c r="A877" t="s">
        <v>20</v>
      </c>
      <c r="B877">
        <v>2211</v>
      </c>
      <c r="C877" t="s">
        <v>54</v>
      </c>
      <c r="D877" t="s">
        <v>49</v>
      </c>
      <c r="E877" t="s">
        <v>23</v>
      </c>
      <c r="F877" t="s">
        <v>8</v>
      </c>
      <c r="G877" t="s">
        <v>14</v>
      </c>
      <c r="H877" t="s">
        <v>1</v>
      </c>
      <c r="I877" t="s">
        <v>85</v>
      </c>
      <c r="J877" t="s">
        <v>86</v>
      </c>
      <c r="K877">
        <v>1963</v>
      </c>
    </row>
    <row r="878" spans="1:11">
      <c r="A878" t="s">
        <v>20</v>
      </c>
      <c r="B878">
        <v>2244</v>
      </c>
      <c r="C878" t="s">
        <v>45</v>
      </c>
      <c r="D878" t="s">
        <v>26</v>
      </c>
      <c r="E878" t="s">
        <v>23</v>
      </c>
      <c r="F878" t="s">
        <v>3</v>
      </c>
      <c r="G878" t="s">
        <v>43</v>
      </c>
      <c r="H878" t="s">
        <v>5</v>
      </c>
      <c r="I878" t="s">
        <v>85</v>
      </c>
      <c r="J878" t="s">
        <v>86</v>
      </c>
      <c r="K878">
        <v>502</v>
      </c>
    </row>
    <row r="879" spans="1:11">
      <c r="A879" t="s">
        <v>20</v>
      </c>
      <c r="B879">
        <v>2167</v>
      </c>
      <c r="C879" t="s">
        <v>63</v>
      </c>
      <c r="D879" t="s">
        <v>33</v>
      </c>
      <c r="E879" t="s">
        <v>23</v>
      </c>
      <c r="F879" t="s">
        <v>4</v>
      </c>
      <c r="G879" t="s">
        <v>6</v>
      </c>
      <c r="H879" t="s">
        <v>1</v>
      </c>
      <c r="I879" t="s">
        <v>83</v>
      </c>
      <c r="J879" t="s">
        <v>84</v>
      </c>
      <c r="K879">
        <v>12279</v>
      </c>
    </row>
    <row r="880" spans="1:11">
      <c r="A880" t="s">
        <v>20</v>
      </c>
      <c r="B880">
        <v>2247</v>
      </c>
      <c r="C880" t="s">
        <v>64</v>
      </c>
      <c r="D880" t="s">
        <v>26</v>
      </c>
      <c r="E880" t="s">
        <v>23</v>
      </c>
      <c r="F880" t="s">
        <v>0</v>
      </c>
      <c r="G880" t="s">
        <v>24</v>
      </c>
      <c r="H880" t="s">
        <v>1</v>
      </c>
      <c r="I880" t="s">
        <v>85</v>
      </c>
      <c r="J880" t="s">
        <v>86</v>
      </c>
      <c r="K880">
        <v>1867</v>
      </c>
    </row>
    <row r="881" spans="1:11">
      <c r="A881" t="s">
        <v>20</v>
      </c>
      <c r="B881">
        <v>2231</v>
      </c>
      <c r="C881" t="s">
        <v>40</v>
      </c>
      <c r="D881" t="s">
        <v>41</v>
      </c>
      <c r="E881" t="s">
        <v>23</v>
      </c>
      <c r="F881" t="s">
        <v>4</v>
      </c>
      <c r="G881" t="s">
        <v>6</v>
      </c>
      <c r="H881" t="s">
        <v>5</v>
      </c>
      <c r="I881" t="s">
        <v>85</v>
      </c>
      <c r="J881" t="s">
        <v>86</v>
      </c>
      <c r="K881">
        <v>75</v>
      </c>
    </row>
    <row r="882" spans="1:11">
      <c r="A882" t="s">
        <v>20</v>
      </c>
      <c r="B882">
        <v>2201</v>
      </c>
      <c r="C882" t="s">
        <v>51</v>
      </c>
      <c r="D882" t="s">
        <v>31</v>
      </c>
      <c r="E882" t="s">
        <v>23</v>
      </c>
      <c r="F882" t="s">
        <v>8</v>
      </c>
      <c r="G882" t="s">
        <v>14</v>
      </c>
      <c r="H882" t="s">
        <v>5</v>
      </c>
      <c r="I882" t="s">
        <v>83</v>
      </c>
      <c r="J882" t="s">
        <v>84</v>
      </c>
      <c r="K882">
        <v>1493.5</v>
      </c>
    </row>
    <row r="883" spans="1:11">
      <c r="A883" t="s">
        <v>20</v>
      </c>
      <c r="B883">
        <v>2247</v>
      </c>
      <c r="C883" t="s">
        <v>64</v>
      </c>
      <c r="D883" t="s">
        <v>26</v>
      </c>
      <c r="E883" t="s">
        <v>23</v>
      </c>
      <c r="F883" t="s">
        <v>12</v>
      </c>
      <c r="G883" t="s">
        <v>13</v>
      </c>
      <c r="H883" t="s">
        <v>1</v>
      </c>
      <c r="I883" t="s">
        <v>85</v>
      </c>
      <c r="J883" t="s">
        <v>86</v>
      </c>
      <c r="K883">
        <v>234</v>
      </c>
    </row>
    <row r="884" spans="1:11">
      <c r="A884" t="s">
        <v>20</v>
      </c>
      <c r="B884">
        <v>2217</v>
      </c>
      <c r="C884" t="s">
        <v>36</v>
      </c>
      <c r="D884" t="s">
        <v>22</v>
      </c>
      <c r="E884" t="s">
        <v>23</v>
      </c>
      <c r="F884" t="s">
        <v>3</v>
      </c>
      <c r="G884" t="s">
        <v>43</v>
      </c>
      <c r="H884" t="s">
        <v>1</v>
      </c>
      <c r="I884" t="s">
        <v>85</v>
      </c>
      <c r="J884" t="s">
        <v>86</v>
      </c>
      <c r="K884">
        <v>581</v>
      </c>
    </row>
    <row r="885" spans="1:11">
      <c r="A885" t="s">
        <v>20</v>
      </c>
      <c r="B885">
        <v>2177</v>
      </c>
      <c r="C885" t="s">
        <v>52</v>
      </c>
      <c r="D885" t="s">
        <v>53</v>
      </c>
      <c r="E885" t="s">
        <v>23</v>
      </c>
      <c r="F885" t="s">
        <v>4</v>
      </c>
      <c r="G885" t="s">
        <v>6</v>
      </c>
      <c r="H885" t="s">
        <v>5</v>
      </c>
      <c r="I885" t="s">
        <v>85</v>
      </c>
      <c r="J885" t="s">
        <v>86</v>
      </c>
      <c r="K885">
        <v>85</v>
      </c>
    </row>
    <row r="886" spans="1:11">
      <c r="A886" t="s">
        <v>20</v>
      </c>
      <c r="B886">
        <v>2237</v>
      </c>
      <c r="C886" t="s">
        <v>42</v>
      </c>
      <c r="D886" t="s">
        <v>38</v>
      </c>
      <c r="E886" t="s">
        <v>23</v>
      </c>
      <c r="F886" t="s">
        <v>2</v>
      </c>
      <c r="G886" t="s">
        <v>11</v>
      </c>
      <c r="H886" t="s">
        <v>5</v>
      </c>
      <c r="I886" t="s">
        <v>85</v>
      </c>
      <c r="J886" t="s">
        <v>86</v>
      </c>
      <c r="K886">
        <v>493</v>
      </c>
    </row>
    <row r="887" spans="1:11">
      <c r="A887" t="s">
        <v>20</v>
      </c>
      <c r="B887">
        <v>2171</v>
      </c>
      <c r="C887" t="s">
        <v>32</v>
      </c>
      <c r="D887" t="s">
        <v>33</v>
      </c>
      <c r="E887" t="s">
        <v>23</v>
      </c>
      <c r="F887" t="s">
        <v>4</v>
      </c>
      <c r="G887" t="s">
        <v>6</v>
      </c>
      <c r="H887" t="s">
        <v>5</v>
      </c>
      <c r="I887" t="s">
        <v>85</v>
      </c>
      <c r="J887" t="s">
        <v>86</v>
      </c>
      <c r="K887">
        <v>68</v>
      </c>
    </row>
    <row r="888" spans="1:11">
      <c r="A888" t="s">
        <v>20</v>
      </c>
      <c r="B888">
        <v>2214</v>
      </c>
      <c r="C888" t="s">
        <v>21</v>
      </c>
      <c r="D888" t="s">
        <v>22</v>
      </c>
      <c r="E888" t="s">
        <v>23</v>
      </c>
      <c r="F888" t="s">
        <v>9</v>
      </c>
      <c r="G888" t="s">
        <v>10</v>
      </c>
      <c r="H888" t="s">
        <v>5</v>
      </c>
      <c r="I888" t="s">
        <v>85</v>
      </c>
      <c r="J888" t="s">
        <v>86</v>
      </c>
      <c r="K888">
        <v>90</v>
      </c>
    </row>
    <row r="889" spans="1:11">
      <c r="A889" t="s">
        <v>20</v>
      </c>
      <c r="B889">
        <v>2191</v>
      </c>
      <c r="C889" t="s">
        <v>39</v>
      </c>
      <c r="D889" t="s">
        <v>35</v>
      </c>
      <c r="E889" t="s">
        <v>23</v>
      </c>
      <c r="F889" t="s">
        <v>4</v>
      </c>
      <c r="G889" t="s">
        <v>6</v>
      </c>
      <c r="H889" t="s">
        <v>5</v>
      </c>
      <c r="I889" t="s">
        <v>83</v>
      </c>
      <c r="J889" t="s">
        <v>84</v>
      </c>
      <c r="K889">
        <v>68</v>
      </c>
    </row>
    <row r="890" spans="1:11">
      <c r="A890" t="s">
        <v>20</v>
      </c>
      <c r="B890">
        <v>2247</v>
      </c>
      <c r="C890" t="s">
        <v>64</v>
      </c>
      <c r="D890" t="s">
        <v>26</v>
      </c>
      <c r="E890" t="s">
        <v>23</v>
      </c>
      <c r="F890" t="s">
        <v>7</v>
      </c>
      <c r="G890" t="s">
        <v>15</v>
      </c>
      <c r="H890" t="s">
        <v>1</v>
      </c>
      <c r="I890" t="s">
        <v>83</v>
      </c>
      <c r="J890" t="s">
        <v>84</v>
      </c>
      <c r="K890">
        <v>789</v>
      </c>
    </row>
    <row r="891" spans="1:11">
      <c r="A891" t="s">
        <v>20</v>
      </c>
      <c r="B891">
        <v>2171</v>
      </c>
      <c r="C891" t="s">
        <v>32</v>
      </c>
      <c r="D891" t="s">
        <v>33</v>
      </c>
      <c r="E891" t="s">
        <v>23</v>
      </c>
      <c r="F891" t="s">
        <v>0</v>
      </c>
      <c r="G891" t="s">
        <v>24</v>
      </c>
      <c r="H891" t="s">
        <v>5</v>
      </c>
      <c r="I891" t="s">
        <v>85</v>
      </c>
      <c r="J891" t="s">
        <v>86</v>
      </c>
      <c r="K891">
        <v>1408</v>
      </c>
    </row>
    <row r="892" spans="1:11">
      <c r="A892" t="s">
        <v>20</v>
      </c>
      <c r="B892">
        <v>2177</v>
      </c>
      <c r="C892" t="s">
        <v>52</v>
      </c>
      <c r="D892" t="s">
        <v>53</v>
      </c>
      <c r="E892" t="s">
        <v>23</v>
      </c>
      <c r="F892" t="s">
        <v>2</v>
      </c>
      <c r="G892" t="s">
        <v>11</v>
      </c>
      <c r="H892" t="s">
        <v>5</v>
      </c>
      <c r="I892" t="s">
        <v>85</v>
      </c>
      <c r="J892" t="s">
        <v>86</v>
      </c>
      <c r="K892">
        <v>715</v>
      </c>
    </row>
    <row r="893" spans="1:11">
      <c r="A893" t="s">
        <v>20</v>
      </c>
      <c r="B893">
        <v>2194</v>
      </c>
      <c r="C893" t="s">
        <v>30</v>
      </c>
      <c r="D893" t="s">
        <v>31</v>
      </c>
      <c r="E893" t="s">
        <v>23</v>
      </c>
      <c r="F893" t="s">
        <v>0</v>
      </c>
      <c r="G893" t="s">
        <v>24</v>
      </c>
      <c r="H893" t="s">
        <v>1</v>
      </c>
      <c r="I893" t="s">
        <v>83</v>
      </c>
      <c r="J893" t="s">
        <v>84</v>
      </c>
      <c r="K893">
        <v>2667</v>
      </c>
    </row>
    <row r="894" spans="1:11">
      <c r="A894" t="s">
        <v>20</v>
      </c>
      <c r="B894">
        <v>2181</v>
      </c>
      <c r="C894" t="s">
        <v>55</v>
      </c>
      <c r="D894" t="s">
        <v>53</v>
      </c>
      <c r="E894" t="s">
        <v>23</v>
      </c>
      <c r="F894" t="s">
        <v>0</v>
      </c>
      <c r="G894" t="s">
        <v>24</v>
      </c>
      <c r="H894" t="s">
        <v>5</v>
      </c>
      <c r="I894" t="s">
        <v>83</v>
      </c>
      <c r="J894" t="s">
        <v>84</v>
      </c>
      <c r="K894">
        <v>4819</v>
      </c>
    </row>
    <row r="895" spans="1:11">
      <c r="A895" t="s">
        <v>20</v>
      </c>
      <c r="B895">
        <v>2214</v>
      </c>
      <c r="C895" t="s">
        <v>21</v>
      </c>
      <c r="D895" t="s">
        <v>22</v>
      </c>
      <c r="E895" t="s">
        <v>23</v>
      </c>
      <c r="F895" t="s">
        <v>9</v>
      </c>
      <c r="G895" t="s">
        <v>10</v>
      </c>
      <c r="H895" t="s">
        <v>5</v>
      </c>
      <c r="I895" t="s">
        <v>83</v>
      </c>
      <c r="J895" t="s">
        <v>84</v>
      </c>
      <c r="K895">
        <v>588</v>
      </c>
    </row>
    <row r="896" spans="1:11">
      <c r="A896" t="s">
        <v>20</v>
      </c>
      <c r="B896">
        <v>2187</v>
      </c>
      <c r="C896" t="s">
        <v>34</v>
      </c>
      <c r="D896" t="s">
        <v>35</v>
      </c>
      <c r="E896" t="s">
        <v>23</v>
      </c>
      <c r="F896" t="s">
        <v>8</v>
      </c>
      <c r="G896" t="s">
        <v>14</v>
      </c>
      <c r="H896" t="s">
        <v>1</v>
      </c>
      <c r="I896" t="s">
        <v>83</v>
      </c>
      <c r="J896" t="s">
        <v>84</v>
      </c>
      <c r="K896">
        <v>10484</v>
      </c>
    </row>
    <row r="897" spans="1:11">
      <c r="A897" t="s">
        <v>20</v>
      </c>
      <c r="B897">
        <v>2161</v>
      </c>
      <c r="C897" t="s">
        <v>28</v>
      </c>
      <c r="D897" t="s">
        <v>29</v>
      </c>
      <c r="E897" t="s">
        <v>23</v>
      </c>
      <c r="F897" t="s">
        <v>0</v>
      </c>
      <c r="G897" t="s">
        <v>24</v>
      </c>
      <c r="H897" t="s">
        <v>1</v>
      </c>
      <c r="I897" t="s">
        <v>85</v>
      </c>
      <c r="J897" t="s">
        <v>86</v>
      </c>
      <c r="K897">
        <v>2173</v>
      </c>
    </row>
    <row r="898" spans="1:11">
      <c r="A898" t="s">
        <v>20</v>
      </c>
      <c r="B898">
        <v>2224</v>
      </c>
      <c r="C898" t="s">
        <v>60</v>
      </c>
      <c r="D898" t="s">
        <v>41</v>
      </c>
      <c r="E898" t="s">
        <v>23</v>
      </c>
      <c r="F898" t="s">
        <v>12</v>
      </c>
      <c r="G898" t="s">
        <v>13</v>
      </c>
      <c r="H898" t="s">
        <v>5</v>
      </c>
      <c r="I898" t="s">
        <v>83</v>
      </c>
      <c r="J898" t="s">
        <v>84</v>
      </c>
      <c r="K898">
        <v>641</v>
      </c>
    </row>
    <row r="899" spans="1:11">
      <c r="A899" t="s">
        <v>20</v>
      </c>
      <c r="B899">
        <v>2217</v>
      </c>
      <c r="C899" t="s">
        <v>36</v>
      </c>
      <c r="D899" t="s">
        <v>22</v>
      </c>
      <c r="E899" t="s">
        <v>23</v>
      </c>
      <c r="F899" t="s">
        <v>3</v>
      </c>
      <c r="G899" t="s">
        <v>43</v>
      </c>
      <c r="H899" t="s">
        <v>5</v>
      </c>
      <c r="I899" t="s">
        <v>85</v>
      </c>
      <c r="J899" t="s">
        <v>86</v>
      </c>
      <c r="K899">
        <v>712</v>
      </c>
    </row>
    <row r="900" spans="1:11">
      <c r="A900" t="s">
        <v>20</v>
      </c>
      <c r="B900">
        <v>2227</v>
      </c>
      <c r="C900" t="s">
        <v>44</v>
      </c>
      <c r="D900" t="s">
        <v>41</v>
      </c>
      <c r="E900" t="s">
        <v>23</v>
      </c>
      <c r="F900" t="s">
        <v>9</v>
      </c>
      <c r="G900" t="s">
        <v>10</v>
      </c>
      <c r="H900" t="s">
        <v>1</v>
      </c>
      <c r="I900" t="s">
        <v>83</v>
      </c>
      <c r="J900" t="s">
        <v>84</v>
      </c>
      <c r="K900">
        <v>3345</v>
      </c>
    </row>
    <row r="901" spans="1:11">
      <c r="A901" t="s">
        <v>20</v>
      </c>
      <c r="B901">
        <v>2187</v>
      </c>
      <c r="C901" t="s">
        <v>34</v>
      </c>
      <c r="D901" t="s">
        <v>35</v>
      </c>
      <c r="E901" t="s">
        <v>23</v>
      </c>
      <c r="F901" t="s">
        <v>7</v>
      </c>
      <c r="G901" t="s">
        <v>15</v>
      </c>
      <c r="H901" t="s">
        <v>1</v>
      </c>
      <c r="I901" t="s">
        <v>83</v>
      </c>
      <c r="J901" t="s">
        <v>84</v>
      </c>
      <c r="K901">
        <v>971</v>
      </c>
    </row>
    <row r="902" spans="1:11">
      <c r="A902" t="s">
        <v>20</v>
      </c>
      <c r="B902">
        <v>2204</v>
      </c>
      <c r="C902" t="s">
        <v>48</v>
      </c>
      <c r="D902" t="s">
        <v>49</v>
      </c>
      <c r="E902" t="s">
        <v>23</v>
      </c>
      <c r="F902" t="s">
        <v>2</v>
      </c>
      <c r="G902" t="s">
        <v>11</v>
      </c>
      <c r="H902" t="s">
        <v>1</v>
      </c>
      <c r="I902" t="s">
        <v>83</v>
      </c>
      <c r="J902" t="s">
        <v>84</v>
      </c>
      <c r="K902">
        <v>15933</v>
      </c>
    </row>
    <row r="903" spans="1:11">
      <c r="A903" t="s">
        <v>20</v>
      </c>
      <c r="B903">
        <v>2224</v>
      </c>
      <c r="C903" t="s">
        <v>60</v>
      </c>
      <c r="D903" t="s">
        <v>41</v>
      </c>
      <c r="E903" t="s">
        <v>23</v>
      </c>
      <c r="F903" t="s">
        <v>2</v>
      </c>
      <c r="G903" t="s">
        <v>11</v>
      </c>
      <c r="H903" t="s">
        <v>5</v>
      </c>
      <c r="I903" t="s">
        <v>85</v>
      </c>
      <c r="J903" t="s">
        <v>86</v>
      </c>
      <c r="K903">
        <v>53</v>
      </c>
    </row>
    <row r="904" spans="1:11">
      <c r="A904" t="s">
        <v>20</v>
      </c>
      <c r="B904">
        <v>2194</v>
      </c>
      <c r="C904" t="s">
        <v>30</v>
      </c>
      <c r="D904" t="s">
        <v>31</v>
      </c>
      <c r="E904" t="s">
        <v>23</v>
      </c>
      <c r="F904" t="s">
        <v>9</v>
      </c>
      <c r="G904" t="s">
        <v>10</v>
      </c>
      <c r="H904" t="s">
        <v>5</v>
      </c>
      <c r="I904" t="s">
        <v>85</v>
      </c>
      <c r="J904" t="s">
        <v>86</v>
      </c>
      <c r="K904">
        <v>30</v>
      </c>
    </row>
    <row r="905" spans="1:11">
      <c r="A905" t="s">
        <v>20</v>
      </c>
      <c r="B905">
        <v>2184</v>
      </c>
      <c r="C905" t="s">
        <v>47</v>
      </c>
      <c r="D905" t="s">
        <v>35</v>
      </c>
      <c r="E905" t="s">
        <v>23</v>
      </c>
      <c r="F905" t="s">
        <v>7</v>
      </c>
      <c r="G905" t="s">
        <v>15</v>
      </c>
      <c r="H905" t="s">
        <v>1</v>
      </c>
      <c r="I905" t="s">
        <v>83</v>
      </c>
      <c r="J905" t="s">
        <v>84</v>
      </c>
      <c r="K905">
        <v>28</v>
      </c>
    </row>
    <row r="906" spans="1:11">
      <c r="A906" t="s">
        <v>20</v>
      </c>
      <c r="B906">
        <v>2217</v>
      </c>
      <c r="C906" t="s">
        <v>36</v>
      </c>
      <c r="D906" t="s">
        <v>22</v>
      </c>
      <c r="E906" t="s">
        <v>23</v>
      </c>
      <c r="F906" t="s">
        <v>2</v>
      </c>
      <c r="G906" t="s">
        <v>11</v>
      </c>
      <c r="H906" t="s">
        <v>5</v>
      </c>
      <c r="I906" t="s">
        <v>83</v>
      </c>
      <c r="J906" t="s">
        <v>84</v>
      </c>
      <c r="K906">
        <v>2998</v>
      </c>
    </row>
    <row r="907" spans="1:11">
      <c r="A907" t="s">
        <v>20</v>
      </c>
      <c r="B907">
        <v>2231</v>
      </c>
      <c r="C907" t="s">
        <v>40</v>
      </c>
      <c r="D907" t="s">
        <v>41</v>
      </c>
      <c r="E907" t="s">
        <v>23</v>
      </c>
      <c r="F907" t="s">
        <v>2</v>
      </c>
      <c r="G907" t="s">
        <v>11</v>
      </c>
      <c r="H907" t="s">
        <v>1</v>
      </c>
      <c r="I907" t="s">
        <v>85</v>
      </c>
      <c r="J907" t="s">
        <v>86</v>
      </c>
      <c r="K907">
        <v>8662</v>
      </c>
    </row>
    <row r="908" spans="1:11">
      <c r="A908" t="s">
        <v>20</v>
      </c>
      <c r="B908">
        <v>2184</v>
      </c>
      <c r="C908" t="s">
        <v>47</v>
      </c>
      <c r="D908" t="s">
        <v>35</v>
      </c>
      <c r="E908" t="s">
        <v>23</v>
      </c>
      <c r="F908" t="s">
        <v>12</v>
      </c>
      <c r="G908" t="s">
        <v>13</v>
      </c>
      <c r="H908" t="s">
        <v>5</v>
      </c>
      <c r="I908" t="s">
        <v>83</v>
      </c>
      <c r="J908" t="s">
        <v>84</v>
      </c>
      <c r="K908">
        <v>637</v>
      </c>
    </row>
    <row r="909" spans="1:11">
      <c r="A909" t="s">
        <v>20</v>
      </c>
      <c r="B909">
        <v>2247</v>
      </c>
      <c r="C909" t="s">
        <v>64</v>
      </c>
      <c r="D909" t="s">
        <v>26</v>
      </c>
      <c r="E909" t="s">
        <v>23</v>
      </c>
      <c r="F909" t="s">
        <v>7</v>
      </c>
      <c r="G909" t="s">
        <v>15</v>
      </c>
      <c r="H909" t="s">
        <v>1</v>
      </c>
      <c r="I909" t="s">
        <v>85</v>
      </c>
      <c r="J909" t="s">
        <v>86</v>
      </c>
      <c r="K909">
        <v>167</v>
      </c>
    </row>
    <row r="910" spans="1:11">
      <c r="A910" t="s">
        <v>20</v>
      </c>
      <c r="B910">
        <v>2194</v>
      </c>
      <c r="C910" t="s">
        <v>30</v>
      </c>
      <c r="D910" t="s">
        <v>31</v>
      </c>
      <c r="E910" t="s">
        <v>23</v>
      </c>
      <c r="F910" t="s">
        <v>3</v>
      </c>
      <c r="G910" t="s">
        <v>43</v>
      </c>
      <c r="H910" t="s">
        <v>1</v>
      </c>
      <c r="I910" t="s">
        <v>85</v>
      </c>
      <c r="J910" t="s">
        <v>86</v>
      </c>
      <c r="K910">
        <v>96</v>
      </c>
    </row>
    <row r="911" spans="1:11">
      <c r="A911" t="s">
        <v>20</v>
      </c>
      <c r="B911">
        <v>2204</v>
      </c>
      <c r="C911" t="s">
        <v>48</v>
      </c>
      <c r="D911" t="s">
        <v>49</v>
      </c>
      <c r="E911" t="s">
        <v>23</v>
      </c>
      <c r="F911" t="s">
        <v>4</v>
      </c>
      <c r="G911" t="s">
        <v>6</v>
      </c>
      <c r="H911" t="s">
        <v>1</v>
      </c>
      <c r="I911" t="s">
        <v>85</v>
      </c>
      <c r="J911" t="s">
        <v>86</v>
      </c>
      <c r="K911">
        <v>254</v>
      </c>
    </row>
    <row r="912" spans="1:11">
      <c r="A912" t="s">
        <v>20</v>
      </c>
      <c r="B912">
        <v>2241</v>
      </c>
      <c r="C912" t="s">
        <v>37</v>
      </c>
      <c r="D912" t="s">
        <v>38</v>
      </c>
      <c r="E912" t="s">
        <v>23</v>
      </c>
      <c r="F912" t="s">
        <v>2</v>
      </c>
      <c r="G912" t="s">
        <v>11</v>
      </c>
      <c r="H912" t="s">
        <v>5</v>
      </c>
      <c r="I912" t="s">
        <v>85</v>
      </c>
      <c r="J912" t="s">
        <v>86</v>
      </c>
      <c r="K912">
        <v>462</v>
      </c>
    </row>
    <row r="913" spans="1:11">
      <c r="A913" t="s">
        <v>20</v>
      </c>
      <c r="B913">
        <v>2227</v>
      </c>
      <c r="C913" t="s">
        <v>44</v>
      </c>
      <c r="D913" t="s">
        <v>41</v>
      </c>
      <c r="E913" t="s">
        <v>23</v>
      </c>
      <c r="F913" t="s">
        <v>4</v>
      </c>
      <c r="G913" t="s">
        <v>6</v>
      </c>
      <c r="H913" t="s">
        <v>1</v>
      </c>
      <c r="I913" t="s">
        <v>85</v>
      </c>
      <c r="J913" t="s">
        <v>86</v>
      </c>
      <c r="K913">
        <v>3010</v>
      </c>
    </row>
    <row r="914" spans="1:11">
      <c r="A914" t="s">
        <v>20</v>
      </c>
      <c r="B914">
        <v>2177</v>
      </c>
      <c r="C914" t="s">
        <v>52</v>
      </c>
      <c r="D914" t="s">
        <v>53</v>
      </c>
      <c r="E914" t="s">
        <v>23</v>
      </c>
      <c r="F914" t="s">
        <v>0</v>
      </c>
      <c r="G914" t="s">
        <v>24</v>
      </c>
      <c r="H914" t="s">
        <v>5</v>
      </c>
      <c r="I914" t="s">
        <v>83</v>
      </c>
      <c r="J914" t="s">
        <v>84</v>
      </c>
      <c r="K914">
        <v>4943</v>
      </c>
    </row>
    <row r="915" spans="1:11">
      <c r="A915" t="s">
        <v>20</v>
      </c>
      <c r="B915">
        <v>2211</v>
      </c>
      <c r="C915" t="s">
        <v>54</v>
      </c>
      <c r="D915" t="s">
        <v>49</v>
      </c>
      <c r="E915" t="s">
        <v>23</v>
      </c>
      <c r="F915" t="s">
        <v>7</v>
      </c>
      <c r="G915" t="s">
        <v>15</v>
      </c>
      <c r="H915" t="s">
        <v>1</v>
      </c>
      <c r="I915" t="s">
        <v>85</v>
      </c>
      <c r="J915" t="s">
        <v>86</v>
      </c>
      <c r="K915">
        <v>124</v>
      </c>
    </row>
    <row r="916" spans="1:11">
      <c r="A916" t="s">
        <v>20</v>
      </c>
      <c r="B916">
        <v>2201</v>
      </c>
      <c r="C916" t="s">
        <v>51</v>
      </c>
      <c r="D916" t="s">
        <v>31</v>
      </c>
      <c r="E916" t="s">
        <v>23</v>
      </c>
      <c r="F916" t="s">
        <v>3</v>
      </c>
      <c r="G916" t="s">
        <v>43</v>
      </c>
      <c r="H916" t="s">
        <v>5</v>
      </c>
      <c r="I916" t="s">
        <v>83</v>
      </c>
      <c r="J916" t="s">
        <v>84</v>
      </c>
      <c r="K916">
        <v>6271</v>
      </c>
    </row>
    <row r="917" spans="1:11">
      <c r="A917" t="s">
        <v>20</v>
      </c>
      <c r="B917">
        <v>2227</v>
      </c>
      <c r="C917" t="s">
        <v>44</v>
      </c>
      <c r="D917" t="s">
        <v>41</v>
      </c>
      <c r="E917" t="s">
        <v>23</v>
      </c>
      <c r="F917" t="s">
        <v>2</v>
      </c>
      <c r="G917" t="s">
        <v>11</v>
      </c>
      <c r="H917" t="s">
        <v>5</v>
      </c>
      <c r="I917" t="s">
        <v>85</v>
      </c>
      <c r="J917" t="s">
        <v>86</v>
      </c>
      <c r="K917">
        <v>469</v>
      </c>
    </row>
    <row r="918" spans="1:11">
      <c r="A918" t="s">
        <v>20</v>
      </c>
      <c r="B918">
        <v>2164</v>
      </c>
      <c r="C918" t="s">
        <v>56</v>
      </c>
      <c r="D918" t="s">
        <v>33</v>
      </c>
      <c r="E918" t="s">
        <v>23</v>
      </c>
      <c r="F918" t="s">
        <v>12</v>
      </c>
      <c r="G918" t="s">
        <v>13</v>
      </c>
      <c r="H918" t="s">
        <v>5</v>
      </c>
      <c r="I918" t="s">
        <v>83</v>
      </c>
      <c r="J918" t="s">
        <v>84</v>
      </c>
      <c r="K918">
        <v>622</v>
      </c>
    </row>
    <row r="919" spans="1:11">
      <c r="A919" t="s">
        <v>20</v>
      </c>
      <c r="B919">
        <v>2181</v>
      </c>
      <c r="C919" t="s">
        <v>55</v>
      </c>
      <c r="D919" t="s">
        <v>53</v>
      </c>
      <c r="E919" t="s">
        <v>23</v>
      </c>
      <c r="F919" t="s">
        <v>4</v>
      </c>
      <c r="G919" t="s">
        <v>6</v>
      </c>
      <c r="H919" t="s">
        <v>1</v>
      </c>
      <c r="I919" t="s">
        <v>83</v>
      </c>
      <c r="J919" t="s">
        <v>84</v>
      </c>
      <c r="K919">
        <v>11210</v>
      </c>
    </row>
    <row r="920" spans="1:11">
      <c r="A920" t="s">
        <v>20</v>
      </c>
      <c r="B920">
        <v>2221</v>
      </c>
      <c r="C920" t="s">
        <v>58</v>
      </c>
      <c r="D920" t="s">
        <v>22</v>
      </c>
      <c r="E920" t="s">
        <v>23</v>
      </c>
      <c r="F920" t="s">
        <v>12</v>
      </c>
      <c r="G920" t="s">
        <v>13</v>
      </c>
      <c r="H920" t="s">
        <v>5</v>
      </c>
      <c r="I920" t="s">
        <v>85</v>
      </c>
      <c r="J920" t="s">
        <v>86</v>
      </c>
      <c r="K920">
        <v>558</v>
      </c>
    </row>
    <row r="921" spans="1:11">
      <c r="A921" t="s">
        <v>20</v>
      </c>
      <c r="B921">
        <v>2247</v>
      </c>
      <c r="C921" t="s">
        <v>64</v>
      </c>
      <c r="D921" t="s">
        <v>26</v>
      </c>
      <c r="E921" t="s">
        <v>23</v>
      </c>
      <c r="F921" t="s">
        <v>3</v>
      </c>
      <c r="G921" t="s">
        <v>43</v>
      </c>
      <c r="H921" t="s">
        <v>1</v>
      </c>
      <c r="I921" t="s">
        <v>83</v>
      </c>
      <c r="J921" t="s">
        <v>84</v>
      </c>
      <c r="K921">
        <v>3619</v>
      </c>
    </row>
    <row r="922" spans="1:11">
      <c r="A922" t="s">
        <v>20</v>
      </c>
      <c r="B922">
        <v>2174</v>
      </c>
      <c r="C922" t="s">
        <v>59</v>
      </c>
      <c r="D922" t="s">
        <v>53</v>
      </c>
      <c r="E922" t="s">
        <v>23</v>
      </c>
      <c r="F922" t="s">
        <v>4</v>
      </c>
      <c r="G922" t="s">
        <v>6</v>
      </c>
      <c r="H922" t="s">
        <v>5</v>
      </c>
      <c r="I922" t="s">
        <v>85</v>
      </c>
      <c r="J922" t="s">
        <v>86</v>
      </c>
      <c r="K922">
        <v>24</v>
      </c>
    </row>
    <row r="923" spans="1:11">
      <c r="A923" t="s">
        <v>20</v>
      </c>
      <c r="B923">
        <v>2234</v>
      </c>
      <c r="C923" t="s">
        <v>61</v>
      </c>
      <c r="D923" t="s">
        <v>38</v>
      </c>
      <c r="E923" t="s">
        <v>23</v>
      </c>
      <c r="F923" t="s">
        <v>12</v>
      </c>
      <c r="G923" t="s">
        <v>13</v>
      </c>
      <c r="H923" t="s">
        <v>5</v>
      </c>
      <c r="I923" t="s">
        <v>85</v>
      </c>
      <c r="J923" t="s">
        <v>86</v>
      </c>
      <c r="K923">
        <v>106</v>
      </c>
    </row>
    <row r="924" spans="1:11">
      <c r="A924" t="s">
        <v>20</v>
      </c>
      <c r="B924">
        <v>2181</v>
      </c>
      <c r="C924" t="s">
        <v>55</v>
      </c>
      <c r="D924" t="s">
        <v>53</v>
      </c>
      <c r="E924" t="s">
        <v>23</v>
      </c>
      <c r="F924" t="s">
        <v>9</v>
      </c>
      <c r="G924" t="s">
        <v>10</v>
      </c>
      <c r="H924" t="s">
        <v>5</v>
      </c>
      <c r="I924" t="s">
        <v>83</v>
      </c>
      <c r="J924" t="s">
        <v>84</v>
      </c>
      <c r="K924">
        <v>3385</v>
      </c>
    </row>
    <row r="925" spans="1:11">
      <c r="A925" t="s">
        <v>20</v>
      </c>
      <c r="B925">
        <v>2217</v>
      </c>
      <c r="C925" t="s">
        <v>36</v>
      </c>
      <c r="D925" t="s">
        <v>22</v>
      </c>
      <c r="E925" t="s">
        <v>23</v>
      </c>
      <c r="F925" t="s">
        <v>12</v>
      </c>
      <c r="G925" t="s">
        <v>13</v>
      </c>
      <c r="H925" t="s">
        <v>1</v>
      </c>
      <c r="I925" t="s">
        <v>85</v>
      </c>
      <c r="J925" t="s">
        <v>86</v>
      </c>
      <c r="K925">
        <v>292</v>
      </c>
    </row>
    <row r="926" spans="1:11">
      <c r="A926" t="s">
        <v>20</v>
      </c>
      <c r="B926">
        <v>2214</v>
      </c>
      <c r="C926" t="s">
        <v>21</v>
      </c>
      <c r="D926" t="s">
        <v>22</v>
      </c>
      <c r="E926" t="s">
        <v>23</v>
      </c>
      <c r="F926" t="s">
        <v>7</v>
      </c>
      <c r="G926" t="s">
        <v>15</v>
      </c>
      <c r="H926" t="s">
        <v>5</v>
      </c>
      <c r="I926" t="s">
        <v>83</v>
      </c>
      <c r="J926" t="s">
        <v>84</v>
      </c>
      <c r="K926">
        <v>11</v>
      </c>
    </row>
    <row r="927" spans="1:11">
      <c r="A927" t="s">
        <v>20</v>
      </c>
      <c r="B927">
        <v>2227</v>
      </c>
      <c r="C927" t="s">
        <v>44</v>
      </c>
      <c r="D927" t="s">
        <v>41</v>
      </c>
      <c r="E927" t="s">
        <v>23</v>
      </c>
      <c r="F927" t="s">
        <v>4</v>
      </c>
      <c r="G927" t="s">
        <v>6</v>
      </c>
      <c r="H927" t="s">
        <v>5</v>
      </c>
      <c r="I927" t="s">
        <v>83</v>
      </c>
      <c r="J927" t="s">
        <v>84</v>
      </c>
      <c r="K927">
        <v>202</v>
      </c>
    </row>
    <row r="928" spans="1:11">
      <c r="A928" t="s">
        <v>20</v>
      </c>
      <c r="B928">
        <v>2161</v>
      </c>
      <c r="C928" t="s">
        <v>28</v>
      </c>
      <c r="D928" t="s">
        <v>29</v>
      </c>
      <c r="E928" t="s">
        <v>23</v>
      </c>
      <c r="F928" t="s">
        <v>2</v>
      </c>
      <c r="G928" t="s">
        <v>11</v>
      </c>
      <c r="H928" t="s">
        <v>1</v>
      </c>
      <c r="I928" t="s">
        <v>85</v>
      </c>
      <c r="J928" t="s">
        <v>86</v>
      </c>
      <c r="K928">
        <v>9727</v>
      </c>
    </row>
    <row r="929" spans="1:11">
      <c r="A929" t="s">
        <v>20</v>
      </c>
      <c r="B929">
        <v>2161</v>
      </c>
      <c r="C929" t="s">
        <v>28</v>
      </c>
      <c r="D929" t="s">
        <v>29</v>
      </c>
      <c r="E929" t="s">
        <v>23</v>
      </c>
      <c r="F929" t="s">
        <v>4</v>
      </c>
      <c r="G929" t="s">
        <v>6</v>
      </c>
      <c r="H929" t="s">
        <v>5</v>
      </c>
      <c r="I929" t="s">
        <v>85</v>
      </c>
      <c r="J929" t="s">
        <v>86</v>
      </c>
      <c r="K929">
        <v>32</v>
      </c>
    </row>
    <row r="930" spans="1:11">
      <c r="A930" t="s">
        <v>20</v>
      </c>
      <c r="B930">
        <v>2184</v>
      </c>
      <c r="C930" t="s">
        <v>47</v>
      </c>
      <c r="D930" t="s">
        <v>35</v>
      </c>
      <c r="E930" t="s">
        <v>23</v>
      </c>
      <c r="F930" t="s">
        <v>2</v>
      </c>
      <c r="G930" t="s">
        <v>11</v>
      </c>
      <c r="H930" t="s">
        <v>5</v>
      </c>
      <c r="I930" t="s">
        <v>83</v>
      </c>
      <c r="J930" t="s">
        <v>84</v>
      </c>
      <c r="K930">
        <v>585</v>
      </c>
    </row>
    <row r="931" spans="1:11">
      <c r="A931" t="s">
        <v>20</v>
      </c>
      <c r="B931">
        <v>2214</v>
      </c>
      <c r="C931" t="s">
        <v>21</v>
      </c>
      <c r="D931" t="s">
        <v>22</v>
      </c>
      <c r="E931" t="s">
        <v>23</v>
      </c>
      <c r="F931" t="s">
        <v>4</v>
      </c>
      <c r="G931" t="s">
        <v>6</v>
      </c>
      <c r="H931" t="s">
        <v>5</v>
      </c>
      <c r="I931" t="s">
        <v>83</v>
      </c>
      <c r="J931" t="s">
        <v>84</v>
      </c>
      <c r="K931">
        <v>29</v>
      </c>
    </row>
    <row r="932" spans="1:11">
      <c r="A932" t="s">
        <v>20</v>
      </c>
      <c r="B932">
        <v>2224</v>
      </c>
      <c r="C932" t="s">
        <v>60</v>
      </c>
      <c r="D932" t="s">
        <v>41</v>
      </c>
      <c r="E932" t="s">
        <v>23</v>
      </c>
      <c r="F932" t="s">
        <v>9</v>
      </c>
      <c r="G932" t="s">
        <v>10</v>
      </c>
      <c r="H932" t="s">
        <v>1</v>
      </c>
      <c r="I932" t="s">
        <v>83</v>
      </c>
      <c r="J932" t="s">
        <v>84</v>
      </c>
      <c r="K932">
        <v>249</v>
      </c>
    </row>
    <row r="933" spans="1:11">
      <c r="A933" t="s">
        <v>65</v>
      </c>
      <c r="B933">
        <v>2167</v>
      </c>
      <c r="C933" t="s">
        <v>63</v>
      </c>
      <c r="D933" t="s">
        <v>33</v>
      </c>
      <c r="E933" t="s">
        <v>23</v>
      </c>
      <c r="F933" t="s">
        <v>4</v>
      </c>
      <c r="G933" t="s">
        <v>6</v>
      </c>
      <c r="H933" t="s">
        <v>1</v>
      </c>
      <c r="I933" t="s">
        <v>83</v>
      </c>
      <c r="J933" t="s">
        <v>84</v>
      </c>
      <c r="K933">
        <v>1002</v>
      </c>
    </row>
    <row r="934" spans="1:11">
      <c r="A934" t="s">
        <v>65</v>
      </c>
      <c r="B934">
        <v>2177</v>
      </c>
      <c r="C934" t="s">
        <v>52</v>
      </c>
      <c r="D934" t="s">
        <v>53</v>
      </c>
      <c r="E934" t="s">
        <v>23</v>
      </c>
      <c r="F934" t="s">
        <v>0</v>
      </c>
      <c r="G934" t="s">
        <v>24</v>
      </c>
      <c r="H934" t="s">
        <v>5</v>
      </c>
      <c r="I934" t="s">
        <v>85</v>
      </c>
      <c r="J934" t="s">
        <v>86</v>
      </c>
      <c r="K934">
        <v>232</v>
      </c>
    </row>
    <row r="935" spans="1:11">
      <c r="A935" t="s">
        <v>65</v>
      </c>
      <c r="B935">
        <v>2187</v>
      </c>
      <c r="C935" t="s">
        <v>34</v>
      </c>
      <c r="D935" t="s">
        <v>35</v>
      </c>
      <c r="E935" t="s">
        <v>23</v>
      </c>
      <c r="F935" t="s">
        <v>4</v>
      </c>
      <c r="G935" t="s">
        <v>6</v>
      </c>
      <c r="H935" t="s">
        <v>5</v>
      </c>
      <c r="I935" t="s">
        <v>83</v>
      </c>
      <c r="J935" t="s">
        <v>84</v>
      </c>
      <c r="K935">
        <v>19</v>
      </c>
    </row>
    <row r="936" spans="1:11">
      <c r="A936" t="s">
        <v>65</v>
      </c>
      <c r="B936">
        <v>2197</v>
      </c>
      <c r="C936" t="s">
        <v>62</v>
      </c>
      <c r="D936" t="s">
        <v>31</v>
      </c>
      <c r="E936" t="s">
        <v>23</v>
      </c>
      <c r="F936" t="s">
        <v>16</v>
      </c>
      <c r="G936" t="s">
        <v>17</v>
      </c>
      <c r="H936" t="s">
        <v>5</v>
      </c>
      <c r="I936" t="s">
        <v>85</v>
      </c>
      <c r="J936" t="s">
        <v>86</v>
      </c>
      <c r="K936">
        <v>35</v>
      </c>
    </row>
    <row r="937" spans="1:11">
      <c r="A937" t="s">
        <v>65</v>
      </c>
      <c r="B937">
        <v>2167</v>
      </c>
      <c r="C937" t="s">
        <v>63</v>
      </c>
      <c r="D937" t="s">
        <v>33</v>
      </c>
      <c r="E937" t="s">
        <v>23</v>
      </c>
      <c r="F937" t="s">
        <v>8</v>
      </c>
      <c r="G937" t="s">
        <v>14</v>
      </c>
      <c r="H937" t="s">
        <v>1</v>
      </c>
      <c r="I937" t="s">
        <v>83</v>
      </c>
      <c r="J937" t="s">
        <v>84</v>
      </c>
      <c r="K937">
        <v>735</v>
      </c>
    </row>
    <row r="938" spans="1:11">
      <c r="A938" t="s">
        <v>65</v>
      </c>
      <c r="B938">
        <v>2237</v>
      </c>
      <c r="C938" t="s">
        <v>42</v>
      </c>
      <c r="D938" t="s">
        <v>38</v>
      </c>
      <c r="E938" t="s">
        <v>23</v>
      </c>
      <c r="F938" t="s">
        <v>0</v>
      </c>
      <c r="G938" t="s">
        <v>24</v>
      </c>
      <c r="H938" t="s">
        <v>1</v>
      </c>
      <c r="I938" t="s">
        <v>83</v>
      </c>
      <c r="J938" t="s">
        <v>84</v>
      </c>
      <c r="K938">
        <v>1677</v>
      </c>
    </row>
    <row r="939" spans="1:11">
      <c r="A939" t="s">
        <v>65</v>
      </c>
      <c r="B939">
        <v>2217</v>
      </c>
      <c r="C939" t="s">
        <v>36</v>
      </c>
      <c r="D939" t="s">
        <v>22</v>
      </c>
      <c r="E939" t="s">
        <v>23</v>
      </c>
      <c r="F939" t="s">
        <v>3</v>
      </c>
      <c r="G939" t="s">
        <v>43</v>
      </c>
      <c r="H939" t="s">
        <v>5</v>
      </c>
      <c r="I939" t="s">
        <v>83</v>
      </c>
      <c r="J939" t="s">
        <v>84</v>
      </c>
      <c r="K939">
        <v>1008</v>
      </c>
    </row>
    <row r="940" spans="1:11">
      <c r="A940" t="s">
        <v>65</v>
      </c>
      <c r="B940">
        <v>2227</v>
      </c>
      <c r="C940" t="s">
        <v>44</v>
      </c>
      <c r="D940" t="s">
        <v>41</v>
      </c>
      <c r="E940" t="s">
        <v>23</v>
      </c>
      <c r="F940" t="s">
        <v>9</v>
      </c>
      <c r="G940" t="s">
        <v>10</v>
      </c>
      <c r="H940" t="s">
        <v>1</v>
      </c>
      <c r="I940" t="s">
        <v>83</v>
      </c>
      <c r="J940" t="s">
        <v>84</v>
      </c>
      <c r="K940">
        <v>358</v>
      </c>
    </row>
    <row r="941" spans="1:11">
      <c r="A941" t="s">
        <v>65</v>
      </c>
      <c r="B941">
        <v>2187</v>
      </c>
      <c r="C941" t="s">
        <v>34</v>
      </c>
      <c r="D941" t="s">
        <v>35</v>
      </c>
      <c r="E941" t="s">
        <v>23</v>
      </c>
      <c r="F941" t="s">
        <v>9</v>
      </c>
      <c r="G941" t="s">
        <v>10</v>
      </c>
      <c r="H941" t="s">
        <v>5</v>
      </c>
      <c r="I941" t="s">
        <v>83</v>
      </c>
      <c r="J941" t="s">
        <v>84</v>
      </c>
      <c r="K941">
        <v>318</v>
      </c>
    </row>
    <row r="942" spans="1:11">
      <c r="A942" t="s">
        <v>65</v>
      </c>
      <c r="B942">
        <v>2247</v>
      </c>
      <c r="C942" t="s">
        <v>64</v>
      </c>
      <c r="D942" t="s">
        <v>26</v>
      </c>
      <c r="E942" t="s">
        <v>23</v>
      </c>
      <c r="F942" t="s">
        <v>4</v>
      </c>
      <c r="G942" t="s">
        <v>6</v>
      </c>
      <c r="H942" t="s">
        <v>1</v>
      </c>
      <c r="I942" t="s">
        <v>83</v>
      </c>
      <c r="J942" t="s">
        <v>84</v>
      </c>
      <c r="K942">
        <v>1028</v>
      </c>
    </row>
    <row r="943" spans="1:11">
      <c r="A943" t="s">
        <v>65</v>
      </c>
      <c r="B943">
        <v>2247</v>
      </c>
      <c r="C943" t="s">
        <v>64</v>
      </c>
      <c r="D943" t="s">
        <v>26</v>
      </c>
      <c r="E943" t="s">
        <v>23</v>
      </c>
      <c r="F943" t="s">
        <v>12</v>
      </c>
      <c r="G943" t="s">
        <v>13</v>
      </c>
      <c r="H943" t="s">
        <v>1</v>
      </c>
      <c r="I943" t="s">
        <v>83</v>
      </c>
      <c r="J943" t="s">
        <v>84</v>
      </c>
      <c r="K943">
        <v>289</v>
      </c>
    </row>
    <row r="944" spans="1:11">
      <c r="A944" t="s">
        <v>65</v>
      </c>
      <c r="B944">
        <v>2167</v>
      </c>
      <c r="C944" t="s">
        <v>63</v>
      </c>
      <c r="D944" t="s">
        <v>33</v>
      </c>
      <c r="E944" t="s">
        <v>23</v>
      </c>
      <c r="F944" t="s">
        <v>16</v>
      </c>
      <c r="G944" t="s">
        <v>17</v>
      </c>
      <c r="H944" t="s">
        <v>5</v>
      </c>
      <c r="I944" t="s">
        <v>85</v>
      </c>
      <c r="J944" t="s">
        <v>86</v>
      </c>
      <c r="K944">
        <v>42</v>
      </c>
    </row>
    <row r="945" spans="1:11">
      <c r="A945" t="s">
        <v>65</v>
      </c>
      <c r="B945">
        <v>2237</v>
      </c>
      <c r="C945" t="s">
        <v>42</v>
      </c>
      <c r="D945" t="s">
        <v>38</v>
      </c>
      <c r="E945" t="s">
        <v>23</v>
      </c>
      <c r="F945" t="s">
        <v>8</v>
      </c>
      <c r="G945" t="s">
        <v>14</v>
      </c>
      <c r="H945" t="s">
        <v>1</v>
      </c>
      <c r="I945" t="s">
        <v>85</v>
      </c>
      <c r="J945" t="s">
        <v>86</v>
      </c>
      <c r="K945">
        <v>227</v>
      </c>
    </row>
    <row r="946" spans="1:11">
      <c r="A946" t="s">
        <v>65</v>
      </c>
      <c r="B946">
        <v>2177</v>
      </c>
      <c r="C946" t="s">
        <v>52</v>
      </c>
      <c r="D946" t="s">
        <v>53</v>
      </c>
      <c r="E946" t="s">
        <v>23</v>
      </c>
      <c r="F946" t="s">
        <v>0</v>
      </c>
      <c r="G946" t="s">
        <v>24</v>
      </c>
      <c r="H946" t="s">
        <v>1</v>
      </c>
      <c r="I946" t="s">
        <v>83</v>
      </c>
      <c r="J946" t="s">
        <v>84</v>
      </c>
      <c r="K946">
        <v>1277</v>
      </c>
    </row>
    <row r="947" spans="1:11">
      <c r="A947" t="s">
        <v>65</v>
      </c>
      <c r="B947">
        <v>2217</v>
      </c>
      <c r="C947" t="s">
        <v>36</v>
      </c>
      <c r="D947" t="s">
        <v>22</v>
      </c>
      <c r="E947" t="s">
        <v>23</v>
      </c>
      <c r="F947" t="s">
        <v>0</v>
      </c>
      <c r="G947" t="s">
        <v>24</v>
      </c>
      <c r="H947" t="s">
        <v>5</v>
      </c>
      <c r="I947" t="s">
        <v>83</v>
      </c>
      <c r="J947" t="s">
        <v>84</v>
      </c>
      <c r="K947">
        <v>1155</v>
      </c>
    </row>
    <row r="948" spans="1:11">
      <c r="A948" t="s">
        <v>65</v>
      </c>
      <c r="B948">
        <v>2207</v>
      </c>
      <c r="C948" t="s">
        <v>57</v>
      </c>
      <c r="D948" t="s">
        <v>49</v>
      </c>
      <c r="E948" t="s">
        <v>23</v>
      </c>
      <c r="F948" t="s">
        <v>2</v>
      </c>
      <c r="G948" t="s">
        <v>11</v>
      </c>
      <c r="H948" t="s">
        <v>1</v>
      </c>
      <c r="I948" t="s">
        <v>85</v>
      </c>
      <c r="J948" t="s">
        <v>86</v>
      </c>
      <c r="K948">
        <v>593</v>
      </c>
    </row>
    <row r="949" spans="1:11">
      <c r="A949" t="s">
        <v>65</v>
      </c>
      <c r="B949">
        <v>2207</v>
      </c>
      <c r="C949" t="s">
        <v>57</v>
      </c>
      <c r="D949" t="s">
        <v>49</v>
      </c>
      <c r="E949" t="s">
        <v>23</v>
      </c>
      <c r="F949" t="s">
        <v>3</v>
      </c>
      <c r="G949" t="s">
        <v>43</v>
      </c>
      <c r="H949" t="s">
        <v>1</v>
      </c>
      <c r="I949" t="s">
        <v>85</v>
      </c>
      <c r="J949" t="s">
        <v>86</v>
      </c>
      <c r="K949">
        <v>28</v>
      </c>
    </row>
    <row r="950" spans="1:11">
      <c r="A950" t="s">
        <v>65</v>
      </c>
      <c r="B950">
        <v>2187</v>
      </c>
      <c r="C950" t="s">
        <v>34</v>
      </c>
      <c r="D950" t="s">
        <v>35</v>
      </c>
      <c r="E950" t="s">
        <v>23</v>
      </c>
      <c r="F950" t="s">
        <v>3</v>
      </c>
      <c r="G950" t="s">
        <v>43</v>
      </c>
      <c r="H950" t="s">
        <v>5</v>
      </c>
      <c r="I950" t="s">
        <v>85</v>
      </c>
      <c r="J950" t="s">
        <v>86</v>
      </c>
      <c r="K950">
        <v>78</v>
      </c>
    </row>
    <row r="951" spans="1:11">
      <c r="A951" t="s">
        <v>65</v>
      </c>
      <c r="B951">
        <v>2167</v>
      </c>
      <c r="C951" t="s">
        <v>63</v>
      </c>
      <c r="D951" t="s">
        <v>33</v>
      </c>
      <c r="E951" t="s">
        <v>23</v>
      </c>
      <c r="F951" t="s">
        <v>2</v>
      </c>
      <c r="G951" t="s">
        <v>11</v>
      </c>
      <c r="H951" t="s">
        <v>5</v>
      </c>
      <c r="I951" t="s">
        <v>83</v>
      </c>
      <c r="J951" t="s">
        <v>84</v>
      </c>
      <c r="K951">
        <v>465</v>
      </c>
    </row>
    <row r="952" spans="1:11">
      <c r="A952" t="s">
        <v>65</v>
      </c>
      <c r="B952">
        <v>2227</v>
      </c>
      <c r="C952" t="s">
        <v>44</v>
      </c>
      <c r="D952" t="s">
        <v>41</v>
      </c>
      <c r="E952" t="s">
        <v>23</v>
      </c>
      <c r="F952" t="s">
        <v>12</v>
      </c>
      <c r="G952" t="s">
        <v>13</v>
      </c>
      <c r="H952" t="s">
        <v>5</v>
      </c>
      <c r="I952" t="s">
        <v>85</v>
      </c>
      <c r="J952" t="s">
        <v>86</v>
      </c>
      <c r="K952">
        <v>89</v>
      </c>
    </row>
    <row r="953" spans="1:11">
      <c r="A953" t="s">
        <v>65</v>
      </c>
      <c r="B953">
        <v>2157</v>
      </c>
      <c r="C953" t="s">
        <v>46</v>
      </c>
      <c r="D953" t="s">
        <v>29</v>
      </c>
      <c r="E953" t="s">
        <v>23</v>
      </c>
      <c r="F953" t="s">
        <v>9</v>
      </c>
      <c r="G953" t="s">
        <v>10</v>
      </c>
      <c r="H953" t="s">
        <v>5</v>
      </c>
      <c r="I953" t="s">
        <v>83</v>
      </c>
      <c r="J953" t="s">
        <v>84</v>
      </c>
      <c r="K953">
        <v>290</v>
      </c>
    </row>
    <row r="954" spans="1:11">
      <c r="A954" t="s">
        <v>20</v>
      </c>
      <c r="B954">
        <v>2157</v>
      </c>
      <c r="C954" t="s">
        <v>46</v>
      </c>
      <c r="D954" t="s">
        <v>29</v>
      </c>
      <c r="E954" t="s">
        <v>23</v>
      </c>
      <c r="F954" t="s">
        <v>8</v>
      </c>
      <c r="G954" t="s">
        <v>14</v>
      </c>
      <c r="H954" t="s">
        <v>1</v>
      </c>
      <c r="I954" t="s">
        <v>85</v>
      </c>
      <c r="J954" t="s">
        <v>86</v>
      </c>
      <c r="K954">
        <v>1221</v>
      </c>
    </row>
    <row r="955" spans="1:11">
      <c r="A955" t="s">
        <v>20</v>
      </c>
      <c r="B955">
        <v>2224</v>
      </c>
      <c r="C955" t="s">
        <v>60</v>
      </c>
      <c r="D955" t="s">
        <v>41</v>
      </c>
      <c r="E955" t="s">
        <v>23</v>
      </c>
      <c r="F955" t="s">
        <v>9</v>
      </c>
      <c r="G955" t="s">
        <v>10</v>
      </c>
      <c r="H955" t="s">
        <v>5</v>
      </c>
      <c r="I955" t="s">
        <v>83</v>
      </c>
      <c r="J955" t="s">
        <v>84</v>
      </c>
      <c r="K955">
        <v>315</v>
      </c>
    </row>
    <row r="956" spans="1:11">
      <c r="A956" t="s">
        <v>20</v>
      </c>
      <c r="B956">
        <v>2167</v>
      </c>
      <c r="C956" t="s">
        <v>63</v>
      </c>
      <c r="D956" t="s">
        <v>33</v>
      </c>
      <c r="E956" t="s">
        <v>23</v>
      </c>
      <c r="F956" t="s">
        <v>9</v>
      </c>
      <c r="G956" t="s">
        <v>10</v>
      </c>
      <c r="H956" t="s">
        <v>1</v>
      </c>
      <c r="I956" t="s">
        <v>85</v>
      </c>
      <c r="J956" t="s">
        <v>86</v>
      </c>
      <c r="K956">
        <v>747</v>
      </c>
    </row>
    <row r="957" spans="1:11">
      <c r="A957" t="s">
        <v>20</v>
      </c>
      <c r="B957">
        <v>2197</v>
      </c>
      <c r="C957" t="s">
        <v>62</v>
      </c>
      <c r="D957" t="s">
        <v>31</v>
      </c>
      <c r="E957" t="s">
        <v>23</v>
      </c>
      <c r="F957" t="s">
        <v>3</v>
      </c>
      <c r="G957" t="s">
        <v>43</v>
      </c>
      <c r="H957" t="s">
        <v>5</v>
      </c>
      <c r="I957" t="s">
        <v>85</v>
      </c>
      <c r="J957" t="s">
        <v>86</v>
      </c>
      <c r="K957">
        <v>450.5</v>
      </c>
    </row>
    <row r="958" spans="1:11">
      <c r="A958" t="s">
        <v>20</v>
      </c>
      <c r="B958">
        <v>2247</v>
      </c>
      <c r="C958" t="s">
        <v>64</v>
      </c>
      <c r="D958" t="s">
        <v>26</v>
      </c>
      <c r="E958" t="s">
        <v>23</v>
      </c>
      <c r="F958" t="s">
        <v>0</v>
      </c>
      <c r="G958" t="s">
        <v>24</v>
      </c>
      <c r="H958" t="s">
        <v>5</v>
      </c>
      <c r="I958" t="s">
        <v>85</v>
      </c>
      <c r="J958" t="s">
        <v>86</v>
      </c>
      <c r="K958">
        <v>1872</v>
      </c>
    </row>
    <row r="959" spans="1:11">
      <c r="A959" t="s">
        <v>20</v>
      </c>
      <c r="B959">
        <v>2187</v>
      </c>
      <c r="C959" t="s">
        <v>34</v>
      </c>
      <c r="D959" t="s">
        <v>35</v>
      </c>
      <c r="E959" t="s">
        <v>23</v>
      </c>
      <c r="F959" t="s">
        <v>9</v>
      </c>
      <c r="G959" t="s">
        <v>10</v>
      </c>
      <c r="H959" t="s">
        <v>1</v>
      </c>
      <c r="I959" t="s">
        <v>83</v>
      </c>
      <c r="J959" t="s">
        <v>84</v>
      </c>
      <c r="K959">
        <v>3184</v>
      </c>
    </row>
    <row r="960" spans="1:11">
      <c r="A960" t="s">
        <v>20</v>
      </c>
      <c r="B960">
        <v>2157</v>
      </c>
      <c r="C960" t="s">
        <v>46</v>
      </c>
      <c r="D960" t="s">
        <v>29</v>
      </c>
      <c r="E960" t="s">
        <v>23</v>
      </c>
      <c r="F960" t="s">
        <v>8</v>
      </c>
      <c r="G960" t="s">
        <v>14</v>
      </c>
      <c r="H960" t="s">
        <v>5</v>
      </c>
      <c r="I960" t="s">
        <v>85</v>
      </c>
      <c r="J960" t="s">
        <v>86</v>
      </c>
      <c r="K960">
        <v>1715.5</v>
      </c>
    </row>
    <row r="961" spans="1:11">
      <c r="A961" t="s">
        <v>20</v>
      </c>
      <c r="B961">
        <v>2207</v>
      </c>
      <c r="C961" t="s">
        <v>57</v>
      </c>
      <c r="D961" t="s">
        <v>49</v>
      </c>
      <c r="E961" t="s">
        <v>23</v>
      </c>
      <c r="F961" t="s">
        <v>8</v>
      </c>
      <c r="G961" t="s">
        <v>14</v>
      </c>
      <c r="H961" t="s">
        <v>5</v>
      </c>
      <c r="I961" t="s">
        <v>85</v>
      </c>
      <c r="J961" t="s">
        <v>86</v>
      </c>
      <c r="K961">
        <v>1032</v>
      </c>
    </row>
    <row r="962" spans="1:11">
      <c r="A962" t="s">
        <v>20</v>
      </c>
      <c r="B962">
        <v>2194</v>
      </c>
      <c r="C962" t="s">
        <v>30</v>
      </c>
      <c r="D962" t="s">
        <v>31</v>
      </c>
      <c r="E962" t="s">
        <v>23</v>
      </c>
      <c r="F962" t="s">
        <v>8</v>
      </c>
      <c r="G962" t="s">
        <v>14</v>
      </c>
      <c r="H962" t="s">
        <v>1</v>
      </c>
      <c r="I962" t="s">
        <v>85</v>
      </c>
      <c r="J962" t="s">
        <v>86</v>
      </c>
      <c r="K962">
        <v>189</v>
      </c>
    </row>
    <row r="963" spans="1:11">
      <c r="A963" t="s">
        <v>20</v>
      </c>
      <c r="B963">
        <v>2231</v>
      </c>
      <c r="C963" t="s">
        <v>40</v>
      </c>
      <c r="D963" t="s">
        <v>41</v>
      </c>
      <c r="E963" t="s">
        <v>23</v>
      </c>
      <c r="F963" t="s">
        <v>3</v>
      </c>
      <c r="G963" t="s">
        <v>43</v>
      </c>
      <c r="H963" t="s">
        <v>1</v>
      </c>
      <c r="I963" t="s">
        <v>85</v>
      </c>
      <c r="J963" t="s">
        <v>86</v>
      </c>
      <c r="K963">
        <v>613</v>
      </c>
    </row>
    <row r="964" spans="1:11">
      <c r="A964" t="s">
        <v>20</v>
      </c>
      <c r="B964">
        <v>2181</v>
      </c>
      <c r="C964" t="s">
        <v>55</v>
      </c>
      <c r="D964" t="s">
        <v>53</v>
      </c>
      <c r="E964" t="s">
        <v>23</v>
      </c>
      <c r="F964" t="s">
        <v>9</v>
      </c>
      <c r="G964" t="s">
        <v>10</v>
      </c>
      <c r="H964" t="s">
        <v>1</v>
      </c>
      <c r="I964" t="s">
        <v>85</v>
      </c>
      <c r="J964" t="s">
        <v>86</v>
      </c>
      <c r="K964">
        <v>636</v>
      </c>
    </row>
    <row r="965" spans="1:11">
      <c r="A965" t="s">
        <v>20</v>
      </c>
      <c r="B965">
        <v>2221</v>
      </c>
      <c r="C965" t="s">
        <v>58</v>
      </c>
      <c r="D965" t="s">
        <v>22</v>
      </c>
      <c r="E965" t="s">
        <v>23</v>
      </c>
      <c r="F965" t="s">
        <v>0</v>
      </c>
      <c r="G965" t="s">
        <v>24</v>
      </c>
      <c r="H965" t="s">
        <v>1</v>
      </c>
      <c r="I965" t="s">
        <v>85</v>
      </c>
      <c r="J965" t="s">
        <v>86</v>
      </c>
      <c r="K965">
        <v>1523</v>
      </c>
    </row>
    <row r="966" spans="1:11">
      <c r="A966" t="s">
        <v>20</v>
      </c>
      <c r="B966">
        <v>2177</v>
      </c>
      <c r="C966" t="s">
        <v>52</v>
      </c>
      <c r="D966" t="s">
        <v>53</v>
      </c>
      <c r="E966" t="s">
        <v>23</v>
      </c>
      <c r="F966" t="s">
        <v>9</v>
      </c>
      <c r="G966" t="s">
        <v>10</v>
      </c>
      <c r="H966" t="s">
        <v>5</v>
      </c>
      <c r="I966" t="s">
        <v>85</v>
      </c>
      <c r="J966" t="s">
        <v>86</v>
      </c>
      <c r="K966">
        <v>844</v>
      </c>
    </row>
    <row r="967" spans="1:11">
      <c r="A967" t="s">
        <v>20</v>
      </c>
      <c r="B967">
        <v>2237</v>
      </c>
      <c r="C967" t="s">
        <v>42</v>
      </c>
      <c r="D967" t="s">
        <v>38</v>
      </c>
      <c r="E967" t="s">
        <v>23</v>
      </c>
      <c r="F967" t="s">
        <v>4</v>
      </c>
      <c r="G967" t="s">
        <v>6</v>
      </c>
      <c r="H967" t="s">
        <v>1</v>
      </c>
      <c r="I967" t="s">
        <v>83</v>
      </c>
      <c r="J967" t="s">
        <v>84</v>
      </c>
      <c r="K967">
        <v>12515</v>
      </c>
    </row>
    <row r="968" spans="1:11">
      <c r="A968" t="s">
        <v>20</v>
      </c>
      <c r="B968">
        <v>2247</v>
      </c>
      <c r="C968" t="s">
        <v>64</v>
      </c>
      <c r="D968" t="s">
        <v>26</v>
      </c>
      <c r="E968" t="s">
        <v>23</v>
      </c>
      <c r="F968" t="s">
        <v>8</v>
      </c>
      <c r="G968" t="s">
        <v>14</v>
      </c>
      <c r="H968" t="s">
        <v>1</v>
      </c>
      <c r="I968" t="s">
        <v>85</v>
      </c>
      <c r="J968" t="s">
        <v>86</v>
      </c>
      <c r="K968">
        <v>1822</v>
      </c>
    </row>
    <row r="969" spans="1:11">
      <c r="A969" t="s">
        <v>65</v>
      </c>
      <c r="B969">
        <v>2157</v>
      </c>
      <c r="C969" t="s">
        <v>46</v>
      </c>
      <c r="D969" t="s">
        <v>29</v>
      </c>
      <c r="E969" t="s">
        <v>23</v>
      </c>
      <c r="F969" t="s">
        <v>2</v>
      </c>
      <c r="G969" t="s">
        <v>11</v>
      </c>
      <c r="H969" t="s">
        <v>5</v>
      </c>
      <c r="I969" t="s">
        <v>83</v>
      </c>
      <c r="J969" t="s">
        <v>84</v>
      </c>
      <c r="K969">
        <v>479</v>
      </c>
    </row>
    <row r="970" spans="1:11">
      <c r="A970" t="s">
        <v>65</v>
      </c>
      <c r="B970">
        <v>2237</v>
      </c>
      <c r="C970" t="s">
        <v>42</v>
      </c>
      <c r="D970" t="s">
        <v>38</v>
      </c>
      <c r="E970" t="s">
        <v>23</v>
      </c>
      <c r="F970" t="s">
        <v>3</v>
      </c>
      <c r="G970" t="s">
        <v>43</v>
      </c>
      <c r="H970" t="s">
        <v>1</v>
      </c>
      <c r="I970" t="s">
        <v>83</v>
      </c>
      <c r="J970" t="s">
        <v>84</v>
      </c>
      <c r="K970">
        <v>241</v>
      </c>
    </row>
    <row r="971" spans="1:11">
      <c r="A971" t="s">
        <v>65</v>
      </c>
      <c r="B971">
        <v>2237</v>
      </c>
      <c r="C971" t="s">
        <v>42</v>
      </c>
      <c r="D971" t="s">
        <v>38</v>
      </c>
      <c r="E971" t="s">
        <v>23</v>
      </c>
      <c r="F971" t="s">
        <v>0</v>
      </c>
      <c r="G971" t="s">
        <v>24</v>
      </c>
      <c r="H971" t="s">
        <v>5</v>
      </c>
      <c r="I971" t="s">
        <v>85</v>
      </c>
      <c r="J971" t="s">
        <v>86</v>
      </c>
      <c r="K971">
        <v>438</v>
      </c>
    </row>
    <row r="972" spans="1:11">
      <c r="A972" t="s">
        <v>65</v>
      </c>
      <c r="B972">
        <v>2177</v>
      </c>
      <c r="C972" t="s">
        <v>52</v>
      </c>
      <c r="D972" t="s">
        <v>53</v>
      </c>
      <c r="E972" t="s">
        <v>23</v>
      </c>
      <c r="F972" t="s">
        <v>4</v>
      </c>
      <c r="G972" t="s">
        <v>6</v>
      </c>
      <c r="H972" t="s">
        <v>1</v>
      </c>
      <c r="I972" t="s">
        <v>83</v>
      </c>
      <c r="J972" t="s">
        <v>84</v>
      </c>
      <c r="K972">
        <v>1031</v>
      </c>
    </row>
    <row r="973" spans="1:11">
      <c r="A973" t="s">
        <v>65</v>
      </c>
      <c r="B973">
        <v>2197</v>
      </c>
      <c r="C973" t="s">
        <v>62</v>
      </c>
      <c r="D973" t="s">
        <v>31</v>
      </c>
      <c r="E973" t="s">
        <v>23</v>
      </c>
      <c r="F973" t="s">
        <v>9</v>
      </c>
      <c r="G973" t="s">
        <v>10</v>
      </c>
      <c r="H973" t="s">
        <v>5</v>
      </c>
      <c r="I973" t="s">
        <v>85</v>
      </c>
      <c r="J973" t="s">
        <v>86</v>
      </c>
      <c r="K973">
        <v>58</v>
      </c>
    </row>
    <row r="974" spans="1:11">
      <c r="A974" t="s">
        <v>65</v>
      </c>
      <c r="B974">
        <v>2217</v>
      </c>
      <c r="C974" t="s">
        <v>36</v>
      </c>
      <c r="D974" t="s">
        <v>22</v>
      </c>
      <c r="E974" t="s">
        <v>23</v>
      </c>
      <c r="F974" t="s">
        <v>16</v>
      </c>
      <c r="G974" t="s">
        <v>17</v>
      </c>
      <c r="H974" t="s">
        <v>1</v>
      </c>
      <c r="I974" t="s">
        <v>85</v>
      </c>
      <c r="J974" t="s">
        <v>86</v>
      </c>
      <c r="K974">
        <v>21</v>
      </c>
    </row>
    <row r="975" spans="1:11">
      <c r="A975" t="s">
        <v>65</v>
      </c>
      <c r="B975">
        <v>2227</v>
      </c>
      <c r="C975" t="s">
        <v>44</v>
      </c>
      <c r="D975" t="s">
        <v>41</v>
      </c>
      <c r="E975" t="s">
        <v>23</v>
      </c>
      <c r="F975" t="s">
        <v>12</v>
      </c>
      <c r="G975" t="s">
        <v>13</v>
      </c>
      <c r="H975" t="s">
        <v>1</v>
      </c>
      <c r="I975" t="s">
        <v>83</v>
      </c>
      <c r="J975" t="s">
        <v>84</v>
      </c>
      <c r="K975">
        <v>298</v>
      </c>
    </row>
    <row r="976" spans="1:11">
      <c r="A976" t="s">
        <v>65</v>
      </c>
      <c r="B976">
        <v>2157</v>
      </c>
      <c r="C976" t="s">
        <v>46</v>
      </c>
      <c r="D976" t="s">
        <v>29</v>
      </c>
      <c r="E976" t="s">
        <v>23</v>
      </c>
      <c r="F976" t="s">
        <v>4</v>
      </c>
      <c r="G976" t="s">
        <v>6</v>
      </c>
      <c r="H976" t="s">
        <v>1</v>
      </c>
      <c r="I976" t="s">
        <v>85</v>
      </c>
      <c r="J976" t="s">
        <v>86</v>
      </c>
      <c r="K976">
        <v>164</v>
      </c>
    </row>
    <row r="977" spans="1:11">
      <c r="A977" t="s">
        <v>65</v>
      </c>
      <c r="B977">
        <v>2197</v>
      </c>
      <c r="C977" t="s">
        <v>62</v>
      </c>
      <c r="D977" t="s">
        <v>31</v>
      </c>
      <c r="E977" t="s">
        <v>23</v>
      </c>
      <c r="F977" t="s">
        <v>0</v>
      </c>
      <c r="G977" t="s">
        <v>24</v>
      </c>
      <c r="H977" t="s">
        <v>5</v>
      </c>
      <c r="I977" t="s">
        <v>85</v>
      </c>
      <c r="J977" t="s">
        <v>86</v>
      </c>
      <c r="K977">
        <v>204</v>
      </c>
    </row>
    <row r="978" spans="1:11">
      <c r="A978" t="s">
        <v>65</v>
      </c>
      <c r="B978">
        <v>2247</v>
      </c>
      <c r="C978" t="s">
        <v>64</v>
      </c>
      <c r="D978" t="s">
        <v>26</v>
      </c>
      <c r="E978" t="s">
        <v>23</v>
      </c>
      <c r="F978" t="s">
        <v>2</v>
      </c>
      <c r="G978" t="s">
        <v>11</v>
      </c>
      <c r="H978" t="s">
        <v>5</v>
      </c>
      <c r="I978" t="s">
        <v>83</v>
      </c>
      <c r="J978" t="s">
        <v>84</v>
      </c>
      <c r="K978">
        <v>378</v>
      </c>
    </row>
    <row r="979" spans="1:11">
      <c r="A979" t="s">
        <v>65</v>
      </c>
      <c r="B979">
        <v>2237</v>
      </c>
      <c r="C979" t="s">
        <v>42</v>
      </c>
      <c r="D979" t="s">
        <v>38</v>
      </c>
      <c r="E979" t="s">
        <v>23</v>
      </c>
      <c r="F979" t="s">
        <v>3</v>
      </c>
      <c r="G979" t="s">
        <v>43</v>
      </c>
      <c r="H979" t="s">
        <v>5</v>
      </c>
      <c r="I979" t="s">
        <v>85</v>
      </c>
      <c r="J979" t="s">
        <v>86</v>
      </c>
      <c r="K979">
        <v>121</v>
      </c>
    </row>
    <row r="980" spans="1:11">
      <c r="A980" t="s">
        <v>65</v>
      </c>
      <c r="B980">
        <v>2187</v>
      </c>
      <c r="C980" t="s">
        <v>34</v>
      </c>
      <c r="D980" t="s">
        <v>35</v>
      </c>
      <c r="E980" t="s">
        <v>23</v>
      </c>
      <c r="F980" t="s">
        <v>2</v>
      </c>
      <c r="G980" t="s">
        <v>11</v>
      </c>
      <c r="H980" t="s">
        <v>1</v>
      </c>
      <c r="I980" t="s">
        <v>85</v>
      </c>
      <c r="J980" t="s">
        <v>86</v>
      </c>
      <c r="K980">
        <v>800</v>
      </c>
    </row>
    <row r="981" spans="1:11">
      <c r="A981" t="s">
        <v>65</v>
      </c>
      <c r="B981">
        <v>2167</v>
      </c>
      <c r="C981" t="s">
        <v>63</v>
      </c>
      <c r="D981" t="s">
        <v>33</v>
      </c>
      <c r="E981" t="s">
        <v>23</v>
      </c>
      <c r="F981" t="s">
        <v>12</v>
      </c>
      <c r="G981" t="s">
        <v>13</v>
      </c>
      <c r="H981" t="s">
        <v>5</v>
      </c>
      <c r="I981" t="s">
        <v>85</v>
      </c>
      <c r="J981" t="s">
        <v>86</v>
      </c>
      <c r="K981">
        <v>98</v>
      </c>
    </row>
    <row r="982" spans="1:11">
      <c r="A982" t="s">
        <v>65</v>
      </c>
      <c r="B982">
        <v>2177</v>
      </c>
      <c r="C982" t="s">
        <v>52</v>
      </c>
      <c r="D982" t="s">
        <v>53</v>
      </c>
      <c r="E982" t="s">
        <v>23</v>
      </c>
      <c r="F982" t="s">
        <v>3</v>
      </c>
      <c r="G982" t="s">
        <v>43</v>
      </c>
      <c r="H982" t="s">
        <v>1</v>
      </c>
      <c r="I982" t="s">
        <v>83</v>
      </c>
      <c r="J982" t="s">
        <v>84</v>
      </c>
      <c r="K982">
        <v>235</v>
      </c>
    </row>
    <row r="983" spans="1:11">
      <c r="A983" t="s">
        <v>65</v>
      </c>
      <c r="B983">
        <v>2217</v>
      </c>
      <c r="C983" t="s">
        <v>36</v>
      </c>
      <c r="D983" t="s">
        <v>22</v>
      </c>
      <c r="E983" t="s">
        <v>23</v>
      </c>
      <c r="F983" t="s">
        <v>3</v>
      </c>
      <c r="G983" t="s">
        <v>43</v>
      </c>
      <c r="H983" t="s">
        <v>1</v>
      </c>
      <c r="I983" t="s">
        <v>83</v>
      </c>
      <c r="J983" t="s">
        <v>84</v>
      </c>
      <c r="K983">
        <v>262</v>
      </c>
    </row>
    <row r="984" spans="1:11">
      <c r="A984" t="s">
        <v>65</v>
      </c>
      <c r="B984">
        <v>2217</v>
      </c>
      <c r="C984" t="s">
        <v>36</v>
      </c>
      <c r="D984" t="s">
        <v>22</v>
      </c>
      <c r="E984" t="s">
        <v>23</v>
      </c>
      <c r="F984" t="s">
        <v>12</v>
      </c>
      <c r="G984" t="s">
        <v>13</v>
      </c>
      <c r="H984" t="s">
        <v>1</v>
      </c>
      <c r="I984" t="s">
        <v>85</v>
      </c>
      <c r="J984" t="s">
        <v>86</v>
      </c>
      <c r="K984">
        <v>40</v>
      </c>
    </row>
    <row r="985" spans="1:11">
      <c r="A985" t="s">
        <v>65</v>
      </c>
      <c r="B985">
        <v>2167</v>
      </c>
      <c r="C985" t="s">
        <v>63</v>
      </c>
      <c r="D985" t="s">
        <v>33</v>
      </c>
      <c r="E985" t="s">
        <v>23</v>
      </c>
      <c r="F985" t="s">
        <v>16</v>
      </c>
      <c r="G985" t="s">
        <v>17</v>
      </c>
      <c r="H985" t="s">
        <v>5</v>
      </c>
      <c r="I985" t="s">
        <v>83</v>
      </c>
      <c r="J985" t="s">
        <v>84</v>
      </c>
      <c r="K985">
        <v>334</v>
      </c>
    </row>
    <row r="986" spans="1:11">
      <c r="A986" t="s">
        <v>65</v>
      </c>
      <c r="B986">
        <v>2177</v>
      </c>
      <c r="C986" t="s">
        <v>52</v>
      </c>
      <c r="D986" t="s">
        <v>53</v>
      </c>
      <c r="E986" t="s">
        <v>23</v>
      </c>
      <c r="F986" t="s">
        <v>8</v>
      </c>
      <c r="G986" t="s">
        <v>14</v>
      </c>
      <c r="H986" t="s">
        <v>1</v>
      </c>
      <c r="I986" t="s">
        <v>85</v>
      </c>
      <c r="J986" t="s">
        <v>86</v>
      </c>
      <c r="K986">
        <v>91</v>
      </c>
    </row>
    <row r="987" spans="1:11">
      <c r="A987" t="s">
        <v>65</v>
      </c>
      <c r="B987">
        <v>2207</v>
      </c>
      <c r="C987" t="s">
        <v>57</v>
      </c>
      <c r="D987" t="s">
        <v>49</v>
      </c>
      <c r="E987" t="s">
        <v>23</v>
      </c>
      <c r="F987" t="s">
        <v>12</v>
      </c>
      <c r="G987" t="s">
        <v>13</v>
      </c>
      <c r="H987" t="s">
        <v>5</v>
      </c>
      <c r="I987" t="s">
        <v>85</v>
      </c>
      <c r="J987" t="s">
        <v>86</v>
      </c>
      <c r="K987">
        <v>74</v>
      </c>
    </row>
    <row r="988" spans="1:11">
      <c r="A988" t="s">
        <v>65</v>
      </c>
      <c r="B988">
        <v>2237</v>
      </c>
      <c r="C988" t="s">
        <v>42</v>
      </c>
      <c r="D988" t="s">
        <v>38</v>
      </c>
      <c r="E988" t="s">
        <v>23</v>
      </c>
      <c r="F988" t="s">
        <v>12</v>
      </c>
      <c r="G988" t="s">
        <v>13</v>
      </c>
      <c r="H988" t="s">
        <v>1</v>
      </c>
      <c r="I988" t="s">
        <v>83</v>
      </c>
      <c r="J988" t="s">
        <v>84</v>
      </c>
      <c r="K988">
        <v>297</v>
      </c>
    </row>
    <row r="989" spans="1:11">
      <c r="A989" t="s">
        <v>65</v>
      </c>
      <c r="B989">
        <v>2207</v>
      </c>
      <c r="C989" t="s">
        <v>57</v>
      </c>
      <c r="D989" t="s">
        <v>49</v>
      </c>
      <c r="E989" t="s">
        <v>23</v>
      </c>
      <c r="F989" t="s">
        <v>12</v>
      </c>
      <c r="G989" t="s">
        <v>13</v>
      </c>
      <c r="H989" t="s">
        <v>1</v>
      </c>
      <c r="I989" t="s">
        <v>83</v>
      </c>
      <c r="J989" t="s">
        <v>84</v>
      </c>
      <c r="K989">
        <v>314</v>
      </c>
    </row>
    <row r="990" spans="1:11">
      <c r="A990" t="s">
        <v>65</v>
      </c>
      <c r="B990">
        <v>2217</v>
      </c>
      <c r="C990" t="s">
        <v>36</v>
      </c>
      <c r="D990" t="s">
        <v>22</v>
      </c>
      <c r="E990" t="s">
        <v>23</v>
      </c>
      <c r="F990" t="s">
        <v>9</v>
      </c>
      <c r="G990" t="s">
        <v>10</v>
      </c>
      <c r="H990" t="s">
        <v>5</v>
      </c>
      <c r="I990" t="s">
        <v>85</v>
      </c>
      <c r="J990" t="s">
        <v>86</v>
      </c>
      <c r="K990">
        <v>43</v>
      </c>
    </row>
    <row r="991" spans="1:11">
      <c r="A991" t="s">
        <v>65</v>
      </c>
      <c r="B991">
        <v>2237</v>
      </c>
      <c r="C991" t="s">
        <v>42</v>
      </c>
      <c r="D991" t="s">
        <v>38</v>
      </c>
      <c r="E991" t="s">
        <v>23</v>
      </c>
      <c r="F991" t="s">
        <v>16</v>
      </c>
      <c r="G991" t="s">
        <v>17</v>
      </c>
      <c r="H991" t="s">
        <v>5</v>
      </c>
      <c r="I991" t="s">
        <v>85</v>
      </c>
      <c r="J991" t="s">
        <v>86</v>
      </c>
      <c r="K991">
        <v>35</v>
      </c>
    </row>
    <row r="992" spans="1:11">
      <c r="A992" t="s">
        <v>65</v>
      </c>
      <c r="B992">
        <v>2157</v>
      </c>
      <c r="C992" t="s">
        <v>46</v>
      </c>
      <c r="D992" t="s">
        <v>29</v>
      </c>
      <c r="E992" t="s">
        <v>23</v>
      </c>
      <c r="F992" t="s">
        <v>9</v>
      </c>
      <c r="G992" t="s">
        <v>10</v>
      </c>
      <c r="H992" t="s">
        <v>1</v>
      </c>
      <c r="I992" t="s">
        <v>83</v>
      </c>
      <c r="J992" t="s">
        <v>84</v>
      </c>
      <c r="K992">
        <v>192</v>
      </c>
    </row>
    <row r="993" spans="1:11">
      <c r="A993" t="s">
        <v>65</v>
      </c>
      <c r="B993">
        <v>2207</v>
      </c>
      <c r="C993" t="s">
        <v>57</v>
      </c>
      <c r="D993" t="s">
        <v>49</v>
      </c>
      <c r="E993" t="s">
        <v>23</v>
      </c>
      <c r="F993" t="s">
        <v>0</v>
      </c>
      <c r="G993" t="s">
        <v>24</v>
      </c>
      <c r="H993" t="s">
        <v>1</v>
      </c>
      <c r="I993" t="s">
        <v>83</v>
      </c>
      <c r="J993" t="s">
        <v>84</v>
      </c>
      <c r="K993">
        <v>1590</v>
      </c>
    </row>
    <row r="994" spans="1:11">
      <c r="A994" t="s">
        <v>65</v>
      </c>
      <c r="B994">
        <v>2227</v>
      </c>
      <c r="C994" t="s">
        <v>44</v>
      </c>
      <c r="D994" t="s">
        <v>41</v>
      </c>
      <c r="E994" t="s">
        <v>23</v>
      </c>
      <c r="F994" t="s">
        <v>9</v>
      </c>
      <c r="G994" t="s">
        <v>10</v>
      </c>
      <c r="H994" t="s">
        <v>1</v>
      </c>
      <c r="I994" t="s">
        <v>85</v>
      </c>
      <c r="J994" t="s">
        <v>86</v>
      </c>
      <c r="K994">
        <v>62</v>
      </c>
    </row>
    <row r="995" spans="1:11">
      <c r="A995" t="s">
        <v>65</v>
      </c>
      <c r="B995">
        <v>2157</v>
      </c>
      <c r="C995" t="s">
        <v>46</v>
      </c>
      <c r="D995" t="s">
        <v>29</v>
      </c>
      <c r="E995" t="s">
        <v>23</v>
      </c>
      <c r="F995" t="s">
        <v>3</v>
      </c>
      <c r="G995" t="s">
        <v>43</v>
      </c>
      <c r="H995" t="s">
        <v>5</v>
      </c>
      <c r="I995" t="s">
        <v>83</v>
      </c>
      <c r="J995" t="s">
        <v>84</v>
      </c>
      <c r="K995">
        <v>988</v>
      </c>
    </row>
    <row r="996" spans="1:11">
      <c r="A996" t="s">
        <v>65</v>
      </c>
      <c r="B996">
        <v>2197</v>
      </c>
      <c r="C996" t="s">
        <v>62</v>
      </c>
      <c r="D996" t="s">
        <v>31</v>
      </c>
      <c r="E996" t="s">
        <v>23</v>
      </c>
      <c r="F996" t="s">
        <v>4</v>
      </c>
      <c r="G996" t="s">
        <v>6</v>
      </c>
      <c r="H996" t="s">
        <v>1</v>
      </c>
      <c r="I996" t="s">
        <v>83</v>
      </c>
      <c r="J996" t="s">
        <v>84</v>
      </c>
      <c r="K996">
        <v>1089</v>
      </c>
    </row>
    <row r="997" spans="1:11">
      <c r="A997" t="s">
        <v>65</v>
      </c>
      <c r="B997">
        <v>2207</v>
      </c>
      <c r="C997" t="s">
        <v>57</v>
      </c>
      <c r="D997" t="s">
        <v>49</v>
      </c>
      <c r="E997" t="s">
        <v>23</v>
      </c>
      <c r="F997" t="s">
        <v>8</v>
      </c>
      <c r="G997" t="s">
        <v>14</v>
      </c>
      <c r="H997" t="s">
        <v>5</v>
      </c>
      <c r="I997" t="s">
        <v>85</v>
      </c>
      <c r="J997" t="s">
        <v>86</v>
      </c>
      <c r="K997">
        <v>165</v>
      </c>
    </row>
    <row r="998" spans="1:11">
      <c r="A998" t="s">
        <v>65</v>
      </c>
      <c r="B998">
        <v>2217</v>
      </c>
      <c r="C998" t="s">
        <v>36</v>
      </c>
      <c r="D998" t="s">
        <v>22</v>
      </c>
      <c r="E998" t="s">
        <v>23</v>
      </c>
      <c r="F998" t="s">
        <v>9</v>
      </c>
      <c r="G998" t="s">
        <v>10</v>
      </c>
      <c r="H998" t="s">
        <v>5</v>
      </c>
      <c r="I998" t="s">
        <v>83</v>
      </c>
      <c r="J998" t="s">
        <v>84</v>
      </c>
      <c r="K998">
        <v>307</v>
      </c>
    </row>
    <row r="999" spans="1:11">
      <c r="A999" t="s">
        <v>65</v>
      </c>
      <c r="B999">
        <v>2227</v>
      </c>
      <c r="C999" t="s">
        <v>44</v>
      </c>
      <c r="D999" t="s">
        <v>41</v>
      </c>
      <c r="E999" t="s">
        <v>23</v>
      </c>
      <c r="F999" t="s">
        <v>2</v>
      </c>
      <c r="G999" t="s">
        <v>11</v>
      </c>
      <c r="H999" t="s">
        <v>5</v>
      </c>
      <c r="I999" t="s">
        <v>85</v>
      </c>
      <c r="J999" t="s">
        <v>86</v>
      </c>
      <c r="K999">
        <v>66</v>
      </c>
    </row>
    <row r="1000" spans="1:11">
      <c r="A1000" t="s">
        <v>65</v>
      </c>
      <c r="B1000">
        <v>2247</v>
      </c>
      <c r="C1000" t="s">
        <v>64</v>
      </c>
      <c r="D1000" t="s">
        <v>26</v>
      </c>
      <c r="E1000" t="s">
        <v>23</v>
      </c>
      <c r="F1000" t="s">
        <v>8</v>
      </c>
      <c r="G1000" t="s">
        <v>14</v>
      </c>
      <c r="H1000" t="s">
        <v>5</v>
      </c>
      <c r="I1000" t="s">
        <v>85</v>
      </c>
      <c r="J1000" t="s">
        <v>86</v>
      </c>
      <c r="K1000">
        <v>195</v>
      </c>
    </row>
    <row r="1001" spans="1:11">
      <c r="A1001" t="s">
        <v>65</v>
      </c>
      <c r="B1001">
        <v>2157</v>
      </c>
      <c r="C1001" t="s">
        <v>46</v>
      </c>
      <c r="D1001" t="s">
        <v>29</v>
      </c>
      <c r="E1001" t="s">
        <v>23</v>
      </c>
      <c r="F1001" t="s">
        <v>4</v>
      </c>
      <c r="G1001" t="s">
        <v>6</v>
      </c>
      <c r="H1001" t="s">
        <v>5</v>
      </c>
      <c r="I1001" t="s">
        <v>85</v>
      </c>
      <c r="J1001" t="s">
        <v>86</v>
      </c>
      <c r="K1001">
        <v>10</v>
      </c>
    </row>
    <row r="1002" spans="1:11">
      <c r="A1002" t="s">
        <v>65</v>
      </c>
      <c r="B1002">
        <v>2197</v>
      </c>
      <c r="C1002" t="s">
        <v>62</v>
      </c>
      <c r="D1002" t="s">
        <v>31</v>
      </c>
      <c r="E1002" t="s">
        <v>23</v>
      </c>
      <c r="F1002" t="s">
        <v>16</v>
      </c>
      <c r="G1002" t="s">
        <v>17</v>
      </c>
      <c r="H1002" t="s">
        <v>1</v>
      </c>
      <c r="I1002" t="s">
        <v>85</v>
      </c>
      <c r="J1002" t="s">
        <v>86</v>
      </c>
      <c r="K1002">
        <v>13</v>
      </c>
    </row>
    <row r="1003" spans="1:11">
      <c r="A1003" t="s">
        <v>65</v>
      </c>
      <c r="B1003">
        <v>2157</v>
      </c>
      <c r="C1003" t="s">
        <v>46</v>
      </c>
      <c r="D1003" t="s">
        <v>29</v>
      </c>
      <c r="E1003" t="s">
        <v>23</v>
      </c>
      <c r="F1003" t="s">
        <v>4</v>
      </c>
      <c r="G1003" t="s">
        <v>6</v>
      </c>
      <c r="H1003" t="s">
        <v>5</v>
      </c>
      <c r="I1003" t="s">
        <v>83</v>
      </c>
      <c r="J1003" t="s">
        <v>84</v>
      </c>
      <c r="K1003">
        <v>19</v>
      </c>
    </row>
    <row r="1004" spans="1:11">
      <c r="A1004" t="s">
        <v>65</v>
      </c>
      <c r="B1004">
        <v>2177</v>
      </c>
      <c r="C1004" t="s">
        <v>52</v>
      </c>
      <c r="D1004" t="s">
        <v>53</v>
      </c>
      <c r="E1004" t="s">
        <v>23</v>
      </c>
      <c r="F1004" t="s">
        <v>4</v>
      </c>
      <c r="G1004" t="s">
        <v>6</v>
      </c>
      <c r="H1004" t="s">
        <v>5</v>
      </c>
      <c r="I1004" t="s">
        <v>83</v>
      </c>
      <c r="J1004" t="s">
        <v>84</v>
      </c>
      <c r="K1004">
        <v>26</v>
      </c>
    </row>
    <row r="1005" spans="1:11">
      <c r="A1005" t="s">
        <v>65</v>
      </c>
      <c r="B1005">
        <v>2187</v>
      </c>
      <c r="C1005" t="s">
        <v>34</v>
      </c>
      <c r="D1005" t="s">
        <v>35</v>
      </c>
      <c r="E1005" t="s">
        <v>23</v>
      </c>
      <c r="F1005" t="s">
        <v>8</v>
      </c>
      <c r="G1005" t="s">
        <v>14</v>
      </c>
      <c r="H1005" t="s">
        <v>1</v>
      </c>
      <c r="I1005" t="s">
        <v>83</v>
      </c>
      <c r="J1005" t="s">
        <v>84</v>
      </c>
      <c r="K1005">
        <v>855</v>
      </c>
    </row>
    <row r="1006" spans="1:11">
      <c r="A1006" t="s">
        <v>65</v>
      </c>
      <c r="B1006">
        <v>2167</v>
      </c>
      <c r="C1006" t="s">
        <v>63</v>
      </c>
      <c r="D1006" t="s">
        <v>33</v>
      </c>
      <c r="E1006" t="s">
        <v>23</v>
      </c>
      <c r="F1006" t="s">
        <v>9</v>
      </c>
      <c r="G1006" t="s">
        <v>10</v>
      </c>
      <c r="H1006" t="s">
        <v>1</v>
      </c>
      <c r="I1006" t="s">
        <v>83</v>
      </c>
      <c r="J1006" t="s">
        <v>84</v>
      </c>
      <c r="K1006">
        <v>239</v>
      </c>
    </row>
    <row r="1007" spans="1:11">
      <c r="A1007" t="s">
        <v>65</v>
      </c>
      <c r="B1007">
        <v>2227</v>
      </c>
      <c r="C1007" t="s">
        <v>44</v>
      </c>
      <c r="D1007" t="s">
        <v>41</v>
      </c>
      <c r="E1007" t="s">
        <v>23</v>
      </c>
      <c r="F1007" t="s">
        <v>4</v>
      </c>
      <c r="G1007" t="s">
        <v>6</v>
      </c>
      <c r="H1007" t="s">
        <v>5</v>
      </c>
      <c r="I1007" t="s">
        <v>83</v>
      </c>
      <c r="J1007" t="s">
        <v>84</v>
      </c>
      <c r="K1007">
        <v>27</v>
      </c>
    </row>
    <row r="1008" spans="1:11">
      <c r="A1008" t="s">
        <v>65</v>
      </c>
      <c r="B1008">
        <v>2197</v>
      </c>
      <c r="C1008" t="s">
        <v>62</v>
      </c>
      <c r="D1008" t="s">
        <v>31</v>
      </c>
      <c r="E1008" t="s">
        <v>23</v>
      </c>
      <c r="F1008" t="s">
        <v>9</v>
      </c>
      <c r="G1008" t="s">
        <v>10</v>
      </c>
      <c r="H1008" t="s">
        <v>1</v>
      </c>
      <c r="I1008" t="s">
        <v>85</v>
      </c>
      <c r="J1008" t="s">
        <v>86</v>
      </c>
      <c r="K1008">
        <v>73</v>
      </c>
    </row>
    <row r="1009" spans="1:11">
      <c r="A1009" t="s">
        <v>65</v>
      </c>
      <c r="B1009">
        <v>2177</v>
      </c>
      <c r="C1009" t="s">
        <v>52</v>
      </c>
      <c r="D1009" t="s">
        <v>53</v>
      </c>
      <c r="E1009" t="s">
        <v>23</v>
      </c>
      <c r="F1009" t="s">
        <v>3</v>
      </c>
      <c r="G1009" t="s">
        <v>43</v>
      </c>
      <c r="H1009" t="s">
        <v>1</v>
      </c>
      <c r="I1009" t="s">
        <v>85</v>
      </c>
      <c r="J1009" t="s">
        <v>86</v>
      </c>
      <c r="K1009">
        <v>27</v>
      </c>
    </row>
    <row r="1010" spans="1:11">
      <c r="A1010" t="s">
        <v>65</v>
      </c>
      <c r="B1010">
        <v>2197</v>
      </c>
      <c r="C1010" t="s">
        <v>62</v>
      </c>
      <c r="D1010" t="s">
        <v>31</v>
      </c>
      <c r="E1010" t="s">
        <v>23</v>
      </c>
      <c r="F1010" t="s">
        <v>12</v>
      </c>
      <c r="G1010" t="s">
        <v>13</v>
      </c>
      <c r="H1010" t="s">
        <v>5</v>
      </c>
      <c r="I1010" t="s">
        <v>85</v>
      </c>
      <c r="J1010" t="s">
        <v>86</v>
      </c>
      <c r="K1010">
        <v>65</v>
      </c>
    </row>
    <row r="1011" spans="1:11">
      <c r="A1011" t="s">
        <v>65</v>
      </c>
      <c r="B1011">
        <v>2227</v>
      </c>
      <c r="C1011" t="s">
        <v>44</v>
      </c>
      <c r="D1011" t="s">
        <v>41</v>
      </c>
      <c r="E1011" t="s">
        <v>23</v>
      </c>
      <c r="F1011" t="s">
        <v>12</v>
      </c>
      <c r="G1011" t="s">
        <v>13</v>
      </c>
      <c r="H1011" t="s">
        <v>1</v>
      </c>
      <c r="I1011" t="s">
        <v>85</v>
      </c>
      <c r="J1011" t="s">
        <v>86</v>
      </c>
      <c r="K1011">
        <v>41</v>
      </c>
    </row>
    <row r="1012" spans="1:11">
      <c r="A1012" t="s">
        <v>65</v>
      </c>
      <c r="B1012">
        <v>2197</v>
      </c>
      <c r="C1012" t="s">
        <v>62</v>
      </c>
      <c r="D1012" t="s">
        <v>31</v>
      </c>
      <c r="E1012" t="s">
        <v>23</v>
      </c>
      <c r="F1012" t="s">
        <v>9</v>
      </c>
      <c r="G1012" t="s">
        <v>10</v>
      </c>
      <c r="H1012" t="s">
        <v>1</v>
      </c>
      <c r="I1012" t="s">
        <v>83</v>
      </c>
      <c r="J1012" t="s">
        <v>84</v>
      </c>
      <c r="K1012">
        <v>334</v>
      </c>
    </row>
    <row r="1013" spans="1:11">
      <c r="A1013" t="s">
        <v>65</v>
      </c>
      <c r="B1013">
        <v>2187</v>
      </c>
      <c r="C1013" t="s">
        <v>34</v>
      </c>
      <c r="D1013" t="s">
        <v>35</v>
      </c>
      <c r="E1013" t="s">
        <v>23</v>
      </c>
      <c r="F1013" t="s">
        <v>0</v>
      </c>
      <c r="G1013" t="s">
        <v>24</v>
      </c>
      <c r="H1013" t="s">
        <v>1</v>
      </c>
      <c r="I1013" t="s">
        <v>85</v>
      </c>
      <c r="J1013" t="s">
        <v>86</v>
      </c>
      <c r="K1013">
        <v>184</v>
      </c>
    </row>
    <row r="1014" spans="1:11">
      <c r="A1014" t="s">
        <v>65</v>
      </c>
      <c r="B1014">
        <v>2237</v>
      </c>
      <c r="C1014" t="s">
        <v>42</v>
      </c>
      <c r="D1014" t="s">
        <v>38</v>
      </c>
      <c r="E1014" t="s">
        <v>23</v>
      </c>
      <c r="F1014" t="s">
        <v>8</v>
      </c>
      <c r="G1014" t="s">
        <v>14</v>
      </c>
      <c r="H1014" t="s">
        <v>5</v>
      </c>
      <c r="I1014" t="s">
        <v>83</v>
      </c>
      <c r="J1014" t="s">
        <v>84</v>
      </c>
      <c r="K1014">
        <v>186</v>
      </c>
    </row>
    <row r="1015" spans="1:11">
      <c r="A1015" t="s">
        <v>65</v>
      </c>
      <c r="B1015">
        <v>2227</v>
      </c>
      <c r="C1015" t="s">
        <v>44</v>
      </c>
      <c r="D1015" t="s">
        <v>41</v>
      </c>
      <c r="E1015" t="s">
        <v>23</v>
      </c>
      <c r="F1015" t="s">
        <v>9</v>
      </c>
      <c r="G1015" t="s">
        <v>10</v>
      </c>
      <c r="H1015" t="s">
        <v>5</v>
      </c>
      <c r="I1015" t="s">
        <v>83</v>
      </c>
      <c r="J1015" t="s">
        <v>84</v>
      </c>
      <c r="K1015">
        <v>257</v>
      </c>
    </row>
    <row r="1016" spans="1:11">
      <c r="A1016" t="s">
        <v>65</v>
      </c>
      <c r="B1016">
        <v>2167</v>
      </c>
      <c r="C1016" t="s">
        <v>63</v>
      </c>
      <c r="D1016" t="s">
        <v>33</v>
      </c>
      <c r="E1016" t="s">
        <v>23</v>
      </c>
      <c r="F1016" t="s">
        <v>8</v>
      </c>
      <c r="G1016" t="s">
        <v>14</v>
      </c>
      <c r="H1016" t="s">
        <v>5</v>
      </c>
      <c r="I1016" t="s">
        <v>83</v>
      </c>
      <c r="J1016" t="s">
        <v>84</v>
      </c>
      <c r="K1016">
        <v>255</v>
      </c>
    </row>
    <row r="1017" spans="1:11">
      <c r="A1017" t="s">
        <v>65</v>
      </c>
      <c r="B1017">
        <v>2167</v>
      </c>
      <c r="C1017" t="s">
        <v>63</v>
      </c>
      <c r="D1017" t="s">
        <v>33</v>
      </c>
      <c r="E1017" t="s">
        <v>23</v>
      </c>
      <c r="F1017" t="s">
        <v>16</v>
      </c>
      <c r="G1017" t="s">
        <v>17</v>
      </c>
      <c r="H1017" t="s">
        <v>1</v>
      </c>
      <c r="I1017" t="s">
        <v>85</v>
      </c>
      <c r="J1017" t="s">
        <v>86</v>
      </c>
      <c r="K1017">
        <v>21</v>
      </c>
    </row>
    <row r="1018" spans="1:11">
      <c r="A1018" t="s">
        <v>65</v>
      </c>
      <c r="B1018">
        <v>2157</v>
      </c>
      <c r="C1018" t="s">
        <v>46</v>
      </c>
      <c r="D1018" t="s">
        <v>29</v>
      </c>
      <c r="E1018" t="s">
        <v>23</v>
      </c>
      <c r="F1018" t="s">
        <v>16</v>
      </c>
      <c r="G1018" t="s">
        <v>17</v>
      </c>
      <c r="H1018" t="s">
        <v>1</v>
      </c>
      <c r="I1018" t="s">
        <v>83</v>
      </c>
      <c r="J1018" t="s">
        <v>84</v>
      </c>
      <c r="K1018">
        <v>34</v>
      </c>
    </row>
    <row r="1019" spans="1:11">
      <c r="A1019" t="s">
        <v>65</v>
      </c>
      <c r="B1019">
        <v>2177</v>
      </c>
      <c r="C1019" t="s">
        <v>52</v>
      </c>
      <c r="D1019" t="s">
        <v>53</v>
      </c>
      <c r="E1019" t="s">
        <v>23</v>
      </c>
      <c r="F1019" t="s">
        <v>16</v>
      </c>
      <c r="G1019" t="s">
        <v>17</v>
      </c>
      <c r="H1019" t="s">
        <v>1</v>
      </c>
      <c r="I1019" t="s">
        <v>83</v>
      </c>
      <c r="J1019" t="s">
        <v>84</v>
      </c>
      <c r="K1019">
        <v>77</v>
      </c>
    </row>
    <row r="1020" spans="1:11">
      <c r="A1020" t="s">
        <v>65</v>
      </c>
      <c r="B1020">
        <v>2207</v>
      </c>
      <c r="C1020" t="s">
        <v>57</v>
      </c>
      <c r="D1020" t="s">
        <v>49</v>
      </c>
      <c r="E1020" t="s">
        <v>23</v>
      </c>
      <c r="F1020" t="s">
        <v>8</v>
      </c>
      <c r="G1020" t="s">
        <v>14</v>
      </c>
      <c r="H1020" t="s">
        <v>1</v>
      </c>
      <c r="I1020" t="s">
        <v>85</v>
      </c>
      <c r="J1020" t="s">
        <v>86</v>
      </c>
      <c r="K1020">
        <v>194</v>
      </c>
    </row>
    <row r="1021" spans="1:11">
      <c r="A1021" t="s">
        <v>65</v>
      </c>
      <c r="B1021">
        <v>2177</v>
      </c>
      <c r="C1021" t="s">
        <v>52</v>
      </c>
      <c r="D1021" t="s">
        <v>53</v>
      </c>
      <c r="E1021" t="s">
        <v>23</v>
      </c>
      <c r="F1021" t="s">
        <v>8</v>
      </c>
      <c r="G1021" t="s">
        <v>14</v>
      </c>
      <c r="H1021" t="s">
        <v>5</v>
      </c>
      <c r="I1021" t="s">
        <v>83</v>
      </c>
      <c r="J1021" t="s">
        <v>84</v>
      </c>
      <c r="K1021">
        <v>229</v>
      </c>
    </row>
    <row r="1022" spans="1:11">
      <c r="A1022" t="s">
        <v>65</v>
      </c>
      <c r="B1022">
        <v>2187</v>
      </c>
      <c r="C1022" t="s">
        <v>34</v>
      </c>
      <c r="D1022" t="s">
        <v>35</v>
      </c>
      <c r="E1022" t="s">
        <v>23</v>
      </c>
      <c r="F1022" t="s">
        <v>12</v>
      </c>
      <c r="G1022" t="s">
        <v>13</v>
      </c>
      <c r="H1022" t="s">
        <v>5</v>
      </c>
      <c r="I1022" t="s">
        <v>83</v>
      </c>
      <c r="J1022" t="s">
        <v>84</v>
      </c>
      <c r="K1022">
        <v>282</v>
      </c>
    </row>
    <row r="1023" spans="1:11">
      <c r="A1023" t="s">
        <v>65</v>
      </c>
      <c r="B1023">
        <v>2217</v>
      </c>
      <c r="C1023" t="s">
        <v>36</v>
      </c>
      <c r="D1023" t="s">
        <v>22</v>
      </c>
      <c r="E1023" t="s">
        <v>23</v>
      </c>
      <c r="F1023" t="s">
        <v>4</v>
      </c>
      <c r="G1023" t="s">
        <v>6</v>
      </c>
      <c r="H1023" t="s">
        <v>5</v>
      </c>
      <c r="I1023" t="s">
        <v>85</v>
      </c>
      <c r="J1023" t="s">
        <v>86</v>
      </c>
      <c r="K1023">
        <v>16</v>
      </c>
    </row>
    <row r="1024" spans="1:11">
      <c r="A1024" t="s">
        <v>65</v>
      </c>
      <c r="B1024">
        <v>2237</v>
      </c>
      <c r="C1024" t="s">
        <v>42</v>
      </c>
      <c r="D1024" t="s">
        <v>38</v>
      </c>
      <c r="E1024" t="s">
        <v>23</v>
      </c>
      <c r="F1024" t="s">
        <v>16</v>
      </c>
      <c r="G1024" t="s">
        <v>17</v>
      </c>
      <c r="H1024" t="s">
        <v>5</v>
      </c>
      <c r="I1024" t="s">
        <v>83</v>
      </c>
      <c r="J1024" t="s">
        <v>84</v>
      </c>
      <c r="K1024">
        <v>214</v>
      </c>
    </row>
    <row r="1025" spans="1:11">
      <c r="A1025" t="s">
        <v>65</v>
      </c>
      <c r="B1025">
        <v>2187</v>
      </c>
      <c r="C1025" t="s">
        <v>34</v>
      </c>
      <c r="D1025" t="s">
        <v>35</v>
      </c>
      <c r="E1025" t="s">
        <v>23</v>
      </c>
      <c r="F1025" t="s">
        <v>9</v>
      </c>
      <c r="G1025" t="s">
        <v>10</v>
      </c>
      <c r="H1025" t="s">
        <v>1</v>
      </c>
      <c r="I1025" t="s">
        <v>85</v>
      </c>
      <c r="J1025" t="s">
        <v>86</v>
      </c>
      <c r="K1025">
        <v>79</v>
      </c>
    </row>
    <row r="1026" spans="1:11">
      <c r="A1026" t="s">
        <v>65</v>
      </c>
      <c r="B1026">
        <v>2157</v>
      </c>
      <c r="C1026" t="s">
        <v>46</v>
      </c>
      <c r="D1026" t="s">
        <v>29</v>
      </c>
      <c r="E1026" t="s">
        <v>23</v>
      </c>
      <c r="F1026" t="s">
        <v>3</v>
      </c>
      <c r="G1026" t="s">
        <v>43</v>
      </c>
      <c r="H1026" t="s">
        <v>5</v>
      </c>
      <c r="I1026" t="s">
        <v>85</v>
      </c>
      <c r="J1026" t="s">
        <v>86</v>
      </c>
      <c r="K1026">
        <v>102</v>
      </c>
    </row>
    <row r="1027" spans="1:11">
      <c r="A1027" t="s">
        <v>65</v>
      </c>
      <c r="B1027">
        <v>2227</v>
      </c>
      <c r="C1027" t="s">
        <v>44</v>
      </c>
      <c r="D1027" t="s">
        <v>41</v>
      </c>
      <c r="E1027" t="s">
        <v>23</v>
      </c>
      <c r="F1027" t="s">
        <v>4</v>
      </c>
      <c r="G1027" t="s">
        <v>6</v>
      </c>
      <c r="H1027" t="s">
        <v>1</v>
      </c>
      <c r="I1027" t="s">
        <v>85</v>
      </c>
      <c r="J1027" t="s">
        <v>86</v>
      </c>
      <c r="K1027">
        <v>237</v>
      </c>
    </row>
    <row r="1028" spans="1:11">
      <c r="A1028" t="s">
        <v>65</v>
      </c>
      <c r="B1028">
        <v>2187</v>
      </c>
      <c r="C1028" t="s">
        <v>34</v>
      </c>
      <c r="D1028" t="s">
        <v>35</v>
      </c>
      <c r="E1028" t="s">
        <v>23</v>
      </c>
      <c r="F1028" t="s">
        <v>16</v>
      </c>
      <c r="G1028" t="s">
        <v>17</v>
      </c>
      <c r="H1028" t="s">
        <v>5</v>
      </c>
      <c r="I1028" t="s">
        <v>85</v>
      </c>
      <c r="J1028" t="s">
        <v>86</v>
      </c>
      <c r="K1028">
        <v>35</v>
      </c>
    </row>
    <row r="1029" spans="1:11">
      <c r="A1029" t="s">
        <v>65</v>
      </c>
      <c r="B1029">
        <v>2187</v>
      </c>
      <c r="C1029" t="s">
        <v>34</v>
      </c>
      <c r="D1029" t="s">
        <v>35</v>
      </c>
      <c r="E1029" t="s">
        <v>23</v>
      </c>
      <c r="F1029" t="s">
        <v>12</v>
      </c>
      <c r="G1029" t="s">
        <v>13</v>
      </c>
      <c r="H1029" t="s">
        <v>1</v>
      </c>
      <c r="I1029" t="s">
        <v>83</v>
      </c>
      <c r="J1029" t="s">
        <v>84</v>
      </c>
      <c r="K1029">
        <v>337</v>
      </c>
    </row>
    <row r="1030" spans="1:11">
      <c r="A1030" t="s">
        <v>65</v>
      </c>
      <c r="B1030">
        <v>2217</v>
      </c>
      <c r="C1030" t="s">
        <v>36</v>
      </c>
      <c r="D1030" t="s">
        <v>22</v>
      </c>
      <c r="E1030" t="s">
        <v>23</v>
      </c>
      <c r="F1030" t="s">
        <v>2</v>
      </c>
      <c r="G1030" t="s">
        <v>11</v>
      </c>
      <c r="H1030" t="s">
        <v>5</v>
      </c>
      <c r="I1030" t="s">
        <v>85</v>
      </c>
      <c r="J1030" t="s">
        <v>86</v>
      </c>
      <c r="K1030">
        <v>83</v>
      </c>
    </row>
    <row r="1031" spans="1:11">
      <c r="A1031" t="s">
        <v>65</v>
      </c>
      <c r="B1031">
        <v>2167</v>
      </c>
      <c r="C1031" t="s">
        <v>63</v>
      </c>
      <c r="D1031" t="s">
        <v>33</v>
      </c>
      <c r="E1031" t="s">
        <v>23</v>
      </c>
      <c r="F1031" t="s">
        <v>8</v>
      </c>
      <c r="G1031" t="s">
        <v>14</v>
      </c>
      <c r="H1031" t="s">
        <v>1</v>
      </c>
      <c r="I1031" t="s">
        <v>85</v>
      </c>
      <c r="J1031" t="s">
        <v>86</v>
      </c>
      <c r="K1031">
        <v>67</v>
      </c>
    </row>
    <row r="1032" spans="1:11">
      <c r="A1032" t="s">
        <v>65</v>
      </c>
      <c r="B1032">
        <v>2157</v>
      </c>
      <c r="C1032" t="s">
        <v>46</v>
      </c>
      <c r="D1032" t="s">
        <v>29</v>
      </c>
      <c r="E1032" t="s">
        <v>23</v>
      </c>
      <c r="F1032" t="s">
        <v>12</v>
      </c>
      <c r="G1032" t="s">
        <v>13</v>
      </c>
      <c r="H1032" t="s">
        <v>5</v>
      </c>
      <c r="I1032" t="s">
        <v>83</v>
      </c>
      <c r="J1032" t="s">
        <v>84</v>
      </c>
      <c r="K1032">
        <v>327</v>
      </c>
    </row>
    <row r="1033" spans="1:11">
      <c r="A1033" t="s">
        <v>65</v>
      </c>
      <c r="B1033">
        <v>2187</v>
      </c>
      <c r="C1033" t="s">
        <v>34</v>
      </c>
      <c r="D1033" t="s">
        <v>35</v>
      </c>
      <c r="E1033" t="s">
        <v>23</v>
      </c>
      <c r="F1033" t="s">
        <v>16</v>
      </c>
      <c r="G1033" t="s">
        <v>17</v>
      </c>
      <c r="H1033" t="s">
        <v>1</v>
      </c>
      <c r="I1033" t="s">
        <v>85</v>
      </c>
      <c r="J1033" t="s">
        <v>86</v>
      </c>
      <c r="K1033">
        <v>9</v>
      </c>
    </row>
    <row r="1034" spans="1:11">
      <c r="A1034" t="s">
        <v>65</v>
      </c>
      <c r="B1034">
        <v>2157</v>
      </c>
      <c r="C1034" t="s">
        <v>46</v>
      </c>
      <c r="D1034" t="s">
        <v>29</v>
      </c>
      <c r="E1034" t="s">
        <v>23</v>
      </c>
      <c r="F1034" t="s">
        <v>2</v>
      </c>
      <c r="G1034" t="s">
        <v>11</v>
      </c>
      <c r="H1034" t="s">
        <v>5</v>
      </c>
      <c r="I1034" t="s">
        <v>85</v>
      </c>
      <c r="J1034" t="s">
        <v>86</v>
      </c>
      <c r="K1034">
        <v>100</v>
      </c>
    </row>
    <row r="1035" spans="1:11">
      <c r="A1035" t="s">
        <v>65</v>
      </c>
      <c r="B1035">
        <v>2237</v>
      </c>
      <c r="C1035" t="s">
        <v>42</v>
      </c>
      <c r="D1035" t="s">
        <v>38</v>
      </c>
      <c r="E1035" t="s">
        <v>23</v>
      </c>
      <c r="F1035" t="s">
        <v>0</v>
      </c>
      <c r="G1035" t="s">
        <v>24</v>
      </c>
      <c r="H1035" t="s">
        <v>5</v>
      </c>
      <c r="I1035" t="s">
        <v>83</v>
      </c>
      <c r="J1035" t="s">
        <v>84</v>
      </c>
      <c r="K1035">
        <v>1022</v>
      </c>
    </row>
    <row r="1036" spans="1:11">
      <c r="A1036" t="s">
        <v>65</v>
      </c>
      <c r="B1036">
        <v>2177</v>
      </c>
      <c r="C1036" t="s">
        <v>52</v>
      </c>
      <c r="D1036" t="s">
        <v>53</v>
      </c>
      <c r="E1036" t="s">
        <v>23</v>
      </c>
      <c r="F1036" t="s">
        <v>0</v>
      </c>
      <c r="G1036" t="s">
        <v>24</v>
      </c>
      <c r="H1036" t="s">
        <v>5</v>
      </c>
      <c r="I1036" t="s">
        <v>83</v>
      </c>
      <c r="J1036" t="s">
        <v>84</v>
      </c>
      <c r="K1036">
        <v>792</v>
      </c>
    </row>
    <row r="1037" spans="1:11">
      <c r="A1037" t="s">
        <v>65</v>
      </c>
      <c r="B1037">
        <v>2197</v>
      </c>
      <c r="C1037" t="s">
        <v>62</v>
      </c>
      <c r="D1037" t="s">
        <v>31</v>
      </c>
      <c r="E1037" t="s">
        <v>23</v>
      </c>
      <c r="F1037" t="s">
        <v>0</v>
      </c>
      <c r="G1037" t="s">
        <v>24</v>
      </c>
      <c r="H1037" t="s">
        <v>1</v>
      </c>
      <c r="I1037" t="s">
        <v>83</v>
      </c>
      <c r="J1037" t="s">
        <v>84</v>
      </c>
      <c r="K1037">
        <v>1522</v>
      </c>
    </row>
    <row r="1038" spans="1:11">
      <c r="A1038" t="s">
        <v>65</v>
      </c>
      <c r="B1038">
        <v>2227</v>
      </c>
      <c r="C1038" t="s">
        <v>44</v>
      </c>
      <c r="D1038" t="s">
        <v>41</v>
      </c>
      <c r="E1038" t="s">
        <v>23</v>
      </c>
      <c r="F1038" t="s">
        <v>8</v>
      </c>
      <c r="G1038" t="s">
        <v>14</v>
      </c>
      <c r="H1038" t="s">
        <v>5</v>
      </c>
      <c r="I1038" t="s">
        <v>85</v>
      </c>
      <c r="J1038" t="s">
        <v>86</v>
      </c>
      <c r="K1038">
        <v>273</v>
      </c>
    </row>
    <row r="1039" spans="1:11">
      <c r="A1039" t="s">
        <v>65</v>
      </c>
      <c r="B1039">
        <v>2207</v>
      </c>
      <c r="C1039" t="s">
        <v>57</v>
      </c>
      <c r="D1039" t="s">
        <v>49</v>
      </c>
      <c r="E1039" t="s">
        <v>23</v>
      </c>
      <c r="F1039" t="s">
        <v>4</v>
      </c>
      <c r="G1039" t="s">
        <v>6</v>
      </c>
      <c r="H1039" t="s">
        <v>1</v>
      </c>
      <c r="I1039" t="s">
        <v>85</v>
      </c>
      <c r="J1039" t="s">
        <v>86</v>
      </c>
      <c r="K1039">
        <v>197</v>
      </c>
    </row>
    <row r="1040" spans="1:11">
      <c r="A1040" t="s">
        <v>65</v>
      </c>
      <c r="B1040">
        <v>2247</v>
      </c>
      <c r="C1040" t="s">
        <v>64</v>
      </c>
      <c r="D1040" t="s">
        <v>26</v>
      </c>
      <c r="E1040" t="s">
        <v>23</v>
      </c>
      <c r="F1040" t="s">
        <v>8</v>
      </c>
      <c r="G1040" t="s">
        <v>14</v>
      </c>
      <c r="H1040" t="s">
        <v>1</v>
      </c>
      <c r="I1040" t="s">
        <v>85</v>
      </c>
      <c r="J1040" t="s">
        <v>86</v>
      </c>
      <c r="K1040">
        <v>193</v>
      </c>
    </row>
    <row r="1041" spans="1:11">
      <c r="A1041" t="s">
        <v>65</v>
      </c>
      <c r="B1041">
        <v>2177</v>
      </c>
      <c r="C1041" t="s">
        <v>52</v>
      </c>
      <c r="D1041" t="s">
        <v>53</v>
      </c>
      <c r="E1041" t="s">
        <v>23</v>
      </c>
      <c r="F1041" t="s">
        <v>12</v>
      </c>
      <c r="G1041" t="s">
        <v>13</v>
      </c>
      <c r="H1041" t="s">
        <v>5</v>
      </c>
      <c r="I1041" t="s">
        <v>85</v>
      </c>
      <c r="J1041" t="s">
        <v>86</v>
      </c>
      <c r="K1041">
        <v>93</v>
      </c>
    </row>
    <row r="1042" spans="1:11">
      <c r="A1042" t="s">
        <v>65</v>
      </c>
      <c r="B1042">
        <v>2157</v>
      </c>
      <c r="C1042" t="s">
        <v>46</v>
      </c>
      <c r="D1042" t="s">
        <v>29</v>
      </c>
      <c r="E1042" t="s">
        <v>23</v>
      </c>
      <c r="F1042" t="s">
        <v>8</v>
      </c>
      <c r="G1042" t="s">
        <v>14</v>
      </c>
      <c r="H1042" t="s">
        <v>5</v>
      </c>
      <c r="I1042" t="s">
        <v>83</v>
      </c>
      <c r="J1042" t="s">
        <v>84</v>
      </c>
      <c r="K1042">
        <v>252</v>
      </c>
    </row>
    <row r="1043" spans="1:11">
      <c r="A1043" t="s">
        <v>65</v>
      </c>
      <c r="B1043">
        <v>2187</v>
      </c>
      <c r="C1043" t="s">
        <v>34</v>
      </c>
      <c r="D1043" t="s">
        <v>35</v>
      </c>
      <c r="E1043" t="s">
        <v>23</v>
      </c>
      <c r="F1043" t="s">
        <v>12</v>
      </c>
      <c r="G1043" t="s">
        <v>13</v>
      </c>
      <c r="H1043" t="s">
        <v>1</v>
      </c>
      <c r="I1043" t="s">
        <v>85</v>
      </c>
      <c r="J1043" t="s">
        <v>86</v>
      </c>
      <c r="K1043">
        <v>65</v>
      </c>
    </row>
    <row r="1044" spans="1:11">
      <c r="A1044" t="s">
        <v>65</v>
      </c>
      <c r="B1044">
        <v>2237</v>
      </c>
      <c r="C1044" t="s">
        <v>42</v>
      </c>
      <c r="D1044" t="s">
        <v>38</v>
      </c>
      <c r="E1044" t="s">
        <v>23</v>
      </c>
      <c r="F1044" t="s">
        <v>2</v>
      </c>
      <c r="G1044" t="s">
        <v>11</v>
      </c>
      <c r="H1044" t="s">
        <v>5</v>
      </c>
      <c r="I1044" t="s">
        <v>83</v>
      </c>
      <c r="J1044" t="s">
        <v>84</v>
      </c>
      <c r="K1044">
        <v>380</v>
      </c>
    </row>
    <row r="1045" spans="1:11">
      <c r="A1045" t="s">
        <v>65</v>
      </c>
      <c r="B1045">
        <v>2217</v>
      </c>
      <c r="C1045" t="s">
        <v>36</v>
      </c>
      <c r="D1045" t="s">
        <v>22</v>
      </c>
      <c r="E1045" t="s">
        <v>23</v>
      </c>
      <c r="F1045" t="s">
        <v>4</v>
      </c>
      <c r="G1045" t="s">
        <v>6</v>
      </c>
      <c r="H1045" t="s">
        <v>5</v>
      </c>
      <c r="I1045" t="s">
        <v>83</v>
      </c>
      <c r="J1045" t="s">
        <v>84</v>
      </c>
      <c r="K1045">
        <v>23</v>
      </c>
    </row>
    <row r="1046" spans="1:11">
      <c r="A1046" t="s">
        <v>65</v>
      </c>
      <c r="B1046">
        <v>2187</v>
      </c>
      <c r="C1046" t="s">
        <v>34</v>
      </c>
      <c r="D1046" t="s">
        <v>35</v>
      </c>
      <c r="E1046" t="s">
        <v>23</v>
      </c>
      <c r="F1046" t="s">
        <v>16</v>
      </c>
      <c r="G1046" t="s">
        <v>17</v>
      </c>
      <c r="H1046" t="s">
        <v>1</v>
      </c>
      <c r="I1046" t="s">
        <v>83</v>
      </c>
      <c r="J1046" t="s">
        <v>84</v>
      </c>
      <c r="K1046">
        <v>79</v>
      </c>
    </row>
    <row r="1047" spans="1:11">
      <c r="A1047" t="s">
        <v>65</v>
      </c>
      <c r="B1047">
        <v>2177</v>
      </c>
      <c r="C1047" t="s">
        <v>52</v>
      </c>
      <c r="D1047" t="s">
        <v>53</v>
      </c>
      <c r="E1047" t="s">
        <v>23</v>
      </c>
      <c r="F1047" t="s">
        <v>9</v>
      </c>
      <c r="G1047" t="s">
        <v>10</v>
      </c>
      <c r="H1047" t="s">
        <v>5</v>
      </c>
      <c r="I1047" t="s">
        <v>83</v>
      </c>
      <c r="J1047" t="s">
        <v>84</v>
      </c>
      <c r="K1047">
        <v>304</v>
      </c>
    </row>
    <row r="1048" spans="1:11">
      <c r="A1048" t="s">
        <v>65</v>
      </c>
      <c r="B1048">
        <v>2227</v>
      </c>
      <c r="C1048" t="s">
        <v>44</v>
      </c>
      <c r="D1048" t="s">
        <v>41</v>
      </c>
      <c r="E1048" t="s">
        <v>23</v>
      </c>
      <c r="F1048" t="s">
        <v>2</v>
      </c>
      <c r="G1048" t="s">
        <v>11</v>
      </c>
      <c r="H1048" t="s">
        <v>1</v>
      </c>
      <c r="I1048" t="s">
        <v>85</v>
      </c>
      <c r="J1048" t="s">
        <v>86</v>
      </c>
      <c r="K1048">
        <v>550</v>
      </c>
    </row>
    <row r="1049" spans="1:11">
      <c r="A1049" t="s">
        <v>65</v>
      </c>
      <c r="B1049">
        <v>2187</v>
      </c>
      <c r="C1049" t="s">
        <v>34</v>
      </c>
      <c r="D1049" t="s">
        <v>35</v>
      </c>
      <c r="E1049" t="s">
        <v>23</v>
      </c>
      <c r="F1049" t="s">
        <v>9</v>
      </c>
      <c r="G1049" t="s">
        <v>10</v>
      </c>
      <c r="H1049" t="s">
        <v>5</v>
      </c>
      <c r="I1049" t="s">
        <v>85</v>
      </c>
      <c r="J1049" t="s">
        <v>86</v>
      </c>
      <c r="K1049">
        <v>75</v>
      </c>
    </row>
    <row r="1050" spans="1:11">
      <c r="A1050" t="s">
        <v>65</v>
      </c>
      <c r="B1050">
        <v>2207</v>
      </c>
      <c r="C1050" t="s">
        <v>57</v>
      </c>
      <c r="D1050" t="s">
        <v>49</v>
      </c>
      <c r="E1050" t="s">
        <v>23</v>
      </c>
      <c r="F1050" t="s">
        <v>8</v>
      </c>
      <c r="G1050" t="s">
        <v>14</v>
      </c>
      <c r="H1050" t="s">
        <v>5</v>
      </c>
      <c r="I1050" t="s">
        <v>83</v>
      </c>
      <c r="J1050" t="s">
        <v>84</v>
      </c>
      <c r="K1050">
        <v>268</v>
      </c>
    </row>
    <row r="1051" spans="1:11">
      <c r="A1051" t="s">
        <v>65</v>
      </c>
      <c r="B1051">
        <v>2177</v>
      </c>
      <c r="C1051" t="s">
        <v>52</v>
      </c>
      <c r="D1051" t="s">
        <v>53</v>
      </c>
      <c r="E1051" t="s">
        <v>23</v>
      </c>
      <c r="F1051" t="s">
        <v>3</v>
      </c>
      <c r="G1051" t="s">
        <v>43</v>
      </c>
      <c r="H1051" t="s">
        <v>5</v>
      </c>
      <c r="I1051" t="s">
        <v>85</v>
      </c>
      <c r="J1051" t="s">
        <v>86</v>
      </c>
      <c r="K1051">
        <v>95</v>
      </c>
    </row>
    <row r="1052" spans="1:11">
      <c r="A1052" t="s">
        <v>65</v>
      </c>
      <c r="B1052">
        <v>2217</v>
      </c>
      <c r="C1052" t="s">
        <v>36</v>
      </c>
      <c r="D1052" t="s">
        <v>22</v>
      </c>
      <c r="E1052" t="s">
        <v>23</v>
      </c>
      <c r="F1052" t="s">
        <v>16</v>
      </c>
      <c r="G1052" t="s">
        <v>17</v>
      </c>
      <c r="H1052" t="s">
        <v>1</v>
      </c>
      <c r="I1052" t="s">
        <v>83</v>
      </c>
      <c r="J1052" t="s">
        <v>84</v>
      </c>
      <c r="K1052">
        <v>124</v>
      </c>
    </row>
    <row r="1053" spans="1:11">
      <c r="A1053" t="s">
        <v>65</v>
      </c>
      <c r="B1053">
        <v>2157</v>
      </c>
      <c r="C1053" t="s">
        <v>46</v>
      </c>
      <c r="D1053" t="s">
        <v>29</v>
      </c>
      <c r="E1053" t="s">
        <v>23</v>
      </c>
      <c r="F1053" t="s">
        <v>12</v>
      </c>
      <c r="G1053" t="s">
        <v>13</v>
      </c>
      <c r="H1053" t="s">
        <v>5</v>
      </c>
      <c r="I1053" t="s">
        <v>85</v>
      </c>
      <c r="J1053" t="s">
        <v>86</v>
      </c>
      <c r="K1053">
        <v>95</v>
      </c>
    </row>
    <row r="1054" spans="1:11">
      <c r="A1054" t="s">
        <v>65</v>
      </c>
      <c r="B1054">
        <v>2177</v>
      </c>
      <c r="C1054" t="s">
        <v>52</v>
      </c>
      <c r="D1054" t="s">
        <v>53</v>
      </c>
      <c r="E1054" t="s">
        <v>23</v>
      </c>
      <c r="F1054" t="s">
        <v>2</v>
      </c>
      <c r="G1054" t="s">
        <v>11</v>
      </c>
      <c r="H1054" t="s">
        <v>1</v>
      </c>
      <c r="I1054" t="s">
        <v>83</v>
      </c>
      <c r="J1054" t="s">
        <v>84</v>
      </c>
      <c r="K1054">
        <v>5331</v>
      </c>
    </row>
    <row r="1055" spans="1:11">
      <c r="A1055" t="s">
        <v>65</v>
      </c>
      <c r="B1055">
        <v>2237</v>
      </c>
      <c r="C1055" t="s">
        <v>42</v>
      </c>
      <c r="D1055" t="s">
        <v>38</v>
      </c>
      <c r="E1055" t="s">
        <v>23</v>
      </c>
      <c r="F1055" t="s">
        <v>2</v>
      </c>
      <c r="G1055" t="s">
        <v>11</v>
      </c>
      <c r="H1055" t="s">
        <v>1</v>
      </c>
      <c r="I1055" t="s">
        <v>85</v>
      </c>
      <c r="J1055" t="s">
        <v>86</v>
      </c>
      <c r="K1055">
        <v>485</v>
      </c>
    </row>
    <row r="1056" spans="1:11">
      <c r="A1056" t="s">
        <v>65</v>
      </c>
      <c r="B1056">
        <v>2217</v>
      </c>
      <c r="C1056" t="s">
        <v>36</v>
      </c>
      <c r="D1056" t="s">
        <v>22</v>
      </c>
      <c r="E1056" t="s">
        <v>23</v>
      </c>
      <c r="F1056" t="s">
        <v>2</v>
      </c>
      <c r="G1056" t="s">
        <v>11</v>
      </c>
      <c r="H1056" t="s">
        <v>1</v>
      </c>
      <c r="I1056" t="s">
        <v>83</v>
      </c>
      <c r="J1056" t="s">
        <v>84</v>
      </c>
      <c r="K1056">
        <v>4043</v>
      </c>
    </row>
    <row r="1057" spans="1:11">
      <c r="A1057" t="s">
        <v>65</v>
      </c>
      <c r="B1057">
        <v>2167</v>
      </c>
      <c r="C1057" t="s">
        <v>63</v>
      </c>
      <c r="D1057" t="s">
        <v>33</v>
      </c>
      <c r="E1057" t="s">
        <v>23</v>
      </c>
      <c r="F1057" t="s">
        <v>3</v>
      </c>
      <c r="G1057" t="s">
        <v>43</v>
      </c>
      <c r="H1057" t="s">
        <v>5</v>
      </c>
      <c r="I1057" t="s">
        <v>83</v>
      </c>
      <c r="J1057" t="s">
        <v>84</v>
      </c>
      <c r="K1057">
        <v>991</v>
      </c>
    </row>
    <row r="1058" spans="1:11">
      <c r="A1058" t="s">
        <v>65</v>
      </c>
      <c r="B1058">
        <v>2167</v>
      </c>
      <c r="C1058" t="s">
        <v>63</v>
      </c>
      <c r="D1058" t="s">
        <v>33</v>
      </c>
      <c r="E1058" t="s">
        <v>23</v>
      </c>
      <c r="F1058" t="s">
        <v>0</v>
      </c>
      <c r="G1058" t="s">
        <v>24</v>
      </c>
      <c r="H1058" t="s">
        <v>5</v>
      </c>
      <c r="I1058" t="s">
        <v>83</v>
      </c>
      <c r="J1058" t="s">
        <v>84</v>
      </c>
      <c r="K1058">
        <v>823</v>
      </c>
    </row>
    <row r="1059" spans="1:11">
      <c r="A1059" t="s">
        <v>65</v>
      </c>
      <c r="B1059">
        <v>2217</v>
      </c>
      <c r="C1059" t="s">
        <v>36</v>
      </c>
      <c r="D1059" t="s">
        <v>22</v>
      </c>
      <c r="E1059" t="s">
        <v>23</v>
      </c>
      <c r="F1059" t="s">
        <v>4</v>
      </c>
      <c r="G1059" t="s">
        <v>6</v>
      </c>
      <c r="H1059" t="s">
        <v>1</v>
      </c>
      <c r="I1059" t="s">
        <v>85</v>
      </c>
      <c r="J1059" t="s">
        <v>86</v>
      </c>
      <c r="K1059">
        <v>218</v>
      </c>
    </row>
    <row r="1060" spans="1:11">
      <c r="A1060" t="s">
        <v>65</v>
      </c>
      <c r="B1060">
        <v>2167</v>
      </c>
      <c r="C1060" t="s">
        <v>63</v>
      </c>
      <c r="D1060" t="s">
        <v>33</v>
      </c>
      <c r="E1060" t="s">
        <v>23</v>
      </c>
      <c r="F1060" t="s">
        <v>16</v>
      </c>
      <c r="G1060" t="s">
        <v>17</v>
      </c>
      <c r="H1060" t="s">
        <v>1</v>
      </c>
      <c r="I1060" t="s">
        <v>83</v>
      </c>
      <c r="J1060" t="s">
        <v>84</v>
      </c>
      <c r="K1060">
        <v>46</v>
      </c>
    </row>
    <row r="1061" spans="1:11">
      <c r="A1061" t="s">
        <v>65</v>
      </c>
      <c r="B1061">
        <v>2247</v>
      </c>
      <c r="C1061" t="s">
        <v>64</v>
      </c>
      <c r="D1061" t="s">
        <v>26</v>
      </c>
      <c r="E1061" t="s">
        <v>23</v>
      </c>
      <c r="F1061" t="s">
        <v>12</v>
      </c>
      <c r="G1061" t="s">
        <v>13</v>
      </c>
      <c r="H1061" t="s">
        <v>5</v>
      </c>
      <c r="I1061" t="s">
        <v>85</v>
      </c>
      <c r="J1061" t="s">
        <v>86</v>
      </c>
      <c r="K1061">
        <v>66</v>
      </c>
    </row>
    <row r="1062" spans="1:11">
      <c r="A1062" t="s">
        <v>65</v>
      </c>
      <c r="B1062">
        <v>2157</v>
      </c>
      <c r="C1062" t="s">
        <v>46</v>
      </c>
      <c r="D1062" t="s">
        <v>29</v>
      </c>
      <c r="E1062" t="s">
        <v>23</v>
      </c>
      <c r="F1062" t="s">
        <v>12</v>
      </c>
      <c r="G1062" t="s">
        <v>13</v>
      </c>
      <c r="H1062" t="s">
        <v>1</v>
      </c>
      <c r="I1062" t="s">
        <v>83</v>
      </c>
      <c r="J1062" t="s">
        <v>84</v>
      </c>
      <c r="K1062">
        <v>230</v>
      </c>
    </row>
    <row r="1063" spans="1:11">
      <c r="A1063" t="s">
        <v>65</v>
      </c>
      <c r="B1063">
        <v>2187</v>
      </c>
      <c r="C1063" t="s">
        <v>34</v>
      </c>
      <c r="D1063" t="s">
        <v>35</v>
      </c>
      <c r="E1063" t="s">
        <v>23</v>
      </c>
      <c r="F1063" t="s">
        <v>4</v>
      </c>
      <c r="G1063" t="s">
        <v>6</v>
      </c>
      <c r="H1063" t="s">
        <v>5</v>
      </c>
      <c r="I1063" t="s">
        <v>85</v>
      </c>
      <c r="J1063" t="s">
        <v>86</v>
      </c>
      <c r="K1063">
        <v>12</v>
      </c>
    </row>
    <row r="1064" spans="1:11">
      <c r="A1064" t="s">
        <v>65</v>
      </c>
      <c r="B1064">
        <v>2227</v>
      </c>
      <c r="C1064" t="s">
        <v>44</v>
      </c>
      <c r="D1064" t="s">
        <v>41</v>
      </c>
      <c r="E1064" t="s">
        <v>23</v>
      </c>
      <c r="F1064" t="s">
        <v>2</v>
      </c>
      <c r="G1064" t="s">
        <v>11</v>
      </c>
      <c r="H1064" t="s">
        <v>5</v>
      </c>
      <c r="I1064" t="s">
        <v>83</v>
      </c>
      <c r="J1064" t="s">
        <v>84</v>
      </c>
      <c r="K1064">
        <v>421</v>
      </c>
    </row>
    <row r="1065" spans="1:11">
      <c r="A1065" t="s">
        <v>65</v>
      </c>
      <c r="B1065">
        <v>2207</v>
      </c>
      <c r="C1065" t="s">
        <v>57</v>
      </c>
      <c r="D1065" t="s">
        <v>49</v>
      </c>
      <c r="E1065" t="s">
        <v>23</v>
      </c>
      <c r="F1065" t="s">
        <v>3</v>
      </c>
      <c r="G1065" t="s">
        <v>43</v>
      </c>
      <c r="H1065" t="s">
        <v>5</v>
      </c>
      <c r="I1065" t="s">
        <v>85</v>
      </c>
      <c r="J1065" t="s">
        <v>86</v>
      </c>
      <c r="K1065">
        <v>91</v>
      </c>
    </row>
    <row r="1066" spans="1:11">
      <c r="A1066" t="s">
        <v>65</v>
      </c>
      <c r="B1066">
        <v>2157</v>
      </c>
      <c r="C1066" t="s">
        <v>46</v>
      </c>
      <c r="D1066" t="s">
        <v>29</v>
      </c>
      <c r="E1066" t="s">
        <v>23</v>
      </c>
      <c r="F1066" t="s">
        <v>12</v>
      </c>
      <c r="G1066" t="s">
        <v>13</v>
      </c>
      <c r="H1066" t="s">
        <v>1</v>
      </c>
      <c r="I1066" t="s">
        <v>85</v>
      </c>
      <c r="J1066" t="s">
        <v>86</v>
      </c>
      <c r="K1066">
        <v>28</v>
      </c>
    </row>
    <row r="1067" spans="1:11">
      <c r="A1067" t="s">
        <v>65</v>
      </c>
      <c r="B1067">
        <v>2207</v>
      </c>
      <c r="C1067" t="s">
        <v>57</v>
      </c>
      <c r="D1067" t="s">
        <v>49</v>
      </c>
      <c r="E1067" t="s">
        <v>23</v>
      </c>
      <c r="F1067" t="s">
        <v>4</v>
      </c>
      <c r="G1067" t="s">
        <v>6</v>
      </c>
      <c r="H1067" t="s">
        <v>5</v>
      </c>
      <c r="I1067" t="s">
        <v>85</v>
      </c>
      <c r="J1067" t="s">
        <v>86</v>
      </c>
      <c r="K1067">
        <v>8</v>
      </c>
    </row>
    <row r="1068" spans="1:11">
      <c r="A1068" t="s">
        <v>65</v>
      </c>
      <c r="B1068">
        <v>2237</v>
      </c>
      <c r="C1068" t="s">
        <v>42</v>
      </c>
      <c r="D1068" t="s">
        <v>38</v>
      </c>
      <c r="E1068" t="s">
        <v>23</v>
      </c>
      <c r="F1068" t="s">
        <v>4</v>
      </c>
      <c r="G1068" t="s">
        <v>6</v>
      </c>
      <c r="H1068" t="s">
        <v>1</v>
      </c>
      <c r="I1068" t="s">
        <v>83</v>
      </c>
      <c r="J1068" t="s">
        <v>84</v>
      </c>
      <c r="K1068">
        <v>1000</v>
      </c>
    </row>
    <row r="1069" spans="1:11">
      <c r="A1069" t="s">
        <v>65</v>
      </c>
      <c r="B1069">
        <v>2167</v>
      </c>
      <c r="C1069" t="s">
        <v>63</v>
      </c>
      <c r="D1069" t="s">
        <v>33</v>
      </c>
      <c r="E1069" t="s">
        <v>23</v>
      </c>
      <c r="F1069" t="s">
        <v>0</v>
      </c>
      <c r="G1069" t="s">
        <v>24</v>
      </c>
      <c r="H1069" t="s">
        <v>1</v>
      </c>
      <c r="I1069" t="s">
        <v>83</v>
      </c>
      <c r="J1069" t="s">
        <v>84</v>
      </c>
      <c r="K1069">
        <v>1259</v>
      </c>
    </row>
    <row r="1070" spans="1:11">
      <c r="A1070" t="s">
        <v>65</v>
      </c>
      <c r="B1070">
        <v>2187</v>
      </c>
      <c r="C1070" t="s">
        <v>34</v>
      </c>
      <c r="D1070" t="s">
        <v>35</v>
      </c>
      <c r="E1070" t="s">
        <v>23</v>
      </c>
      <c r="F1070" t="s">
        <v>0</v>
      </c>
      <c r="G1070" t="s">
        <v>24</v>
      </c>
      <c r="H1070" t="s">
        <v>5</v>
      </c>
      <c r="I1070" t="s">
        <v>85</v>
      </c>
      <c r="J1070" t="s">
        <v>86</v>
      </c>
      <c r="K1070">
        <v>226</v>
      </c>
    </row>
    <row r="1071" spans="1:11">
      <c r="A1071" t="s">
        <v>65</v>
      </c>
      <c r="B1071">
        <v>2237</v>
      </c>
      <c r="C1071" t="s">
        <v>42</v>
      </c>
      <c r="D1071" t="s">
        <v>38</v>
      </c>
      <c r="E1071" t="s">
        <v>23</v>
      </c>
      <c r="F1071" t="s">
        <v>8</v>
      </c>
      <c r="G1071" t="s">
        <v>14</v>
      </c>
      <c r="H1071" t="s">
        <v>1</v>
      </c>
      <c r="I1071" t="s">
        <v>83</v>
      </c>
      <c r="J1071" t="s">
        <v>84</v>
      </c>
      <c r="K1071">
        <v>1129</v>
      </c>
    </row>
    <row r="1072" spans="1:11">
      <c r="A1072" t="s">
        <v>65</v>
      </c>
      <c r="B1072">
        <v>2177</v>
      </c>
      <c r="C1072" t="s">
        <v>52</v>
      </c>
      <c r="D1072" t="s">
        <v>53</v>
      </c>
      <c r="E1072" t="s">
        <v>23</v>
      </c>
      <c r="F1072" t="s">
        <v>2</v>
      </c>
      <c r="G1072" t="s">
        <v>11</v>
      </c>
      <c r="H1072" t="s">
        <v>5</v>
      </c>
      <c r="I1072" t="s">
        <v>83</v>
      </c>
      <c r="J1072" t="s">
        <v>84</v>
      </c>
      <c r="K1072">
        <v>418</v>
      </c>
    </row>
    <row r="1073" spans="1:11">
      <c r="A1073" t="s">
        <v>65</v>
      </c>
      <c r="B1073">
        <v>2167</v>
      </c>
      <c r="C1073" t="s">
        <v>63</v>
      </c>
      <c r="D1073" t="s">
        <v>33</v>
      </c>
      <c r="E1073" t="s">
        <v>23</v>
      </c>
      <c r="F1073" t="s">
        <v>9</v>
      </c>
      <c r="G1073" t="s">
        <v>10</v>
      </c>
      <c r="H1073" t="s">
        <v>5</v>
      </c>
      <c r="I1073" t="s">
        <v>85</v>
      </c>
      <c r="J1073" t="s">
        <v>86</v>
      </c>
      <c r="K1073">
        <v>71</v>
      </c>
    </row>
    <row r="1074" spans="1:11">
      <c r="A1074" t="s">
        <v>65</v>
      </c>
      <c r="B1074">
        <v>2187</v>
      </c>
      <c r="C1074" t="s">
        <v>34</v>
      </c>
      <c r="D1074" t="s">
        <v>35</v>
      </c>
      <c r="E1074" t="s">
        <v>23</v>
      </c>
      <c r="F1074" t="s">
        <v>4</v>
      </c>
      <c r="G1074" t="s">
        <v>6</v>
      </c>
      <c r="H1074" t="s">
        <v>1</v>
      </c>
      <c r="I1074" t="s">
        <v>85</v>
      </c>
      <c r="J1074" t="s">
        <v>86</v>
      </c>
      <c r="K1074">
        <v>242</v>
      </c>
    </row>
    <row r="1075" spans="1:11">
      <c r="A1075" t="s">
        <v>65</v>
      </c>
      <c r="B1075">
        <v>2167</v>
      </c>
      <c r="C1075" t="s">
        <v>63</v>
      </c>
      <c r="D1075" t="s">
        <v>33</v>
      </c>
      <c r="E1075" t="s">
        <v>23</v>
      </c>
      <c r="F1075" t="s">
        <v>3</v>
      </c>
      <c r="G1075" t="s">
        <v>43</v>
      </c>
      <c r="H1075" t="s">
        <v>5</v>
      </c>
      <c r="I1075" t="s">
        <v>85</v>
      </c>
      <c r="J1075" t="s">
        <v>86</v>
      </c>
      <c r="K1075">
        <v>93</v>
      </c>
    </row>
    <row r="1076" spans="1:11">
      <c r="A1076" t="s">
        <v>65</v>
      </c>
      <c r="B1076">
        <v>2177</v>
      </c>
      <c r="C1076" t="s">
        <v>52</v>
      </c>
      <c r="D1076" t="s">
        <v>53</v>
      </c>
      <c r="E1076" t="s">
        <v>23</v>
      </c>
      <c r="F1076" t="s">
        <v>4</v>
      </c>
      <c r="G1076" t="s">
        <v>6</v>
      </c>
      <c r="H1076" t="s">
        <v>5</v>
      </c>
      <c r="I1076" t="s">
        <v>85</v>
      </c>
      <c r="J1076" t="s">
        <v>86</v>
      </c>
      <c r="K1076">
        <v>14</v>
      </c>
    </row>
    <row r="1077" spans="1:11">
      <c r="A1077" t="s">
        <v>65</v>
      </c>
      <c r="B1077">
        <v>2177</v>
      </c>
      <c r="C1077" t="s">
        <v>52</v>
      </c>
      <c r="D1077" t="s">
        <v>53</v>
      </c>
      <c r="E1077" t="s">
        <v>23</v>
      </c>
      <c r="F1077" t="s">
        <v>8</v>
      </c>
      <c r="G1077" t="s">
        <v>14</v>
      </c>
      <c r="H1077" t="s">
        <v>5</v>
      </c>
      <c r="I1077" t="s">
        <v>85</v>
      </c>
      <c r="J1077" t="s">
        <v>86</v>
      </c>
      <c r="K1077">
        <v>190</v>
      </c>
    </row>
    <row r="1078" spans="1:11">
      <c r="A1078" t="s">
        <v>65</v>
      </c>
      <c r="B1078">
        <v>2187</v>
      </c>
      <c r="C1078" t="s">
        <v>34</v>
      </c>
      <c r="D1078" t="s">
        <v>35</v>
      </c>
      <c r="E1078" t="s">
        <v>23</v>
      </c>
      <c r="F1078" t="s">
        <v>8</v>
      </c>
      <c r="G1078" t="s">
        <v>14</v>
      </c>
      <c r="H1078" t="s">
        <v>5</v>
      </c>
      <c r="I1078" t="s">
        <v>85</v>
      </c>
      <c r="J1078" t="s">
        <v>86</v>
      </c>
      <c r="K1078">
        <v>184</v>
      </c>
    </row>
    <row r="1079" spans="1:11">
      <c r="A1079" t="s">
        <v>65</v>
      </c>
      <c r="B1079">
        <v>2217</v>
      </c>
      <c r="C1079" t="s">
        <v>36</v>
      </c>
      <c r="D1079" t="s">
        <v>22</v>
      </c>
      <c r="E1079" t="s">
        <v>23</v>
      </c>
      <c r="F1079" t="s">
        <v>0</v>
      </c>
      <c r="G1079" t="s">
        <v>24</v>
      </c>
      <c r="H1079" t="s">
        <v>5</v>
      </c>
      <c r="I1079" t="s">
        <v>85</v>
      </c>
      <c r="J1079" t="s">
        <v>86</v>
      </c>
      <c r="K1079">
        <v>275</v>
      </c>
    </row>
    <row r="1080" spans="1:11">
      <c r="A1080" t="s">
        <v>65</v>
      </c>
      <c r="B1080">
        <v>2207</v>
      </c>
      <c r="C1080" t="s">
        <v>57</v>
      </c>
      <c r="D1080" t="s">
        <v>49</v>
      </c>
      <c r="E1080" t="s">
        <v>23</v>
      </c>
      <c r="F1080" t="s">
        <v>16</v>
      </c>
      <c r="G1080" t="s">
        <v>17</v>
      </c>
      <c r="H1080" t="s">
        <v>1</v>
      </c>
      <c r="I1080" t="s">
        <v>83</v>
      </c>
      <c r="J1080" t="s">
        <v>84</v>
      </c>
      <c r="K1080">
        <v>137</v>
      </c>
    </row>
    <row r="1081" spans="1:11">
      <c r="A1081" t="s">
        <v>65</v>
      </c>
      <c r="B1081">
        <v>2167</v>
      </c>
      <c r="C1081" t="s">
        <v>63</v>
      </c>
      <c r="D1081" t="s">
        <v>33</v>
      </c>
      <c r="E1081" t="s">
        <v>23</v>
      </c>
      <c r="F1081" t="s">
        <v>8</v>
      </c>
      <c r="G1081" t="s">
        <v>14</v>
      </c>
      <c r="H1081" t="s">
        <v>5</v>
      </c>
      <c r="I1081" t="s">
        <v>85</v>
      </c>
      <c r="J1081" t="s">
        <v>86</v>
      </c>
      <c r="K1081">
        <v>204</v>
      </c>
    </row>
    <row r="1082" spans="1:11">
      <c r="A1082" t="s">
        <v>65</v>
      </c>
      <c r="B1082">
        <v>2217</v>
      </c>
      <c r="C1082" t="s">
        <v>36</v>
      </c>
      <c r="D1082" t="s">
        <v>22</v>
      </c>
      <c r="E1082" t="s">
        <v>23</v>
      </c>
      <c r="F1082" t="s">
        <v>16</v>
      </c>
      <c r="G1082" t="s">
        <v>17</v>
      </c>
      <c r="H1082" t="s">
        <v>5</v>
      </c>
      <c r="I1082" t="s">
        <v>83</v>
      </c>
      <c r="J1082" t="s">
        <v>84</v>
      </c>
      <c r="K1082">
        <v>240</v>
      </c>
    </row>
    <row r="1083" spans="1:11">
      <c r="A1083" t="s">
        <v>65</v>
      </c>
      <c r="B1083">
        <v>2187</v>
      </c>
      <c r="C1083" t="s">
        <v>34</v>
      </c>
      <c r="D1083" t="s">
        <v>35</v>
      </c>
      <c r="E1083" t="s">
        <v>23</v>
      </c>
      <c r="F1083" t="s">
        <v>3</v>
      </c>
      <c r="G1083" t="s">
        <v>43</v>
      </c>
      <c r="H1083" t="s">
        <v>1</v>
      </c>
      <c r="I1083" t="s">
        <v>85</v>
      </c>
      <c r="J1083" t="s">
        <v>86</v>
      </c>
      <c r="K1083">
        <v>25</v>
      </c>
    </row>
    <row r="1084" spans="1:11">
      <c r="A1084" t="s">
        <v>65</v>
      </c>
      <c r="B1084">
        <v>2187</v>
      </c>
      <c r="C1084" t="s">
        <v>34</v>
      </c>
      <c r="D1084" t="s">
        <v>35</v>
      </c>
      <c r="E1084" t="s">
        <v>23</v>
      </c>
      <c r="F1084" t="s">
        <v>3</v>
      </c>
      <c r="G1084" t="s">
        <v>43</v>
      </c>
      <c r="H1084" t="s">
        <v>5</v>
      </c>
      <c r="I1084" t="s">
        <v>83</v>
      </c>
      <c r="J1084" t="s">
        <v>84</v>
      </c>
      <c r="K1084">
        <v>1017</v>
      </c>
    </row>
    <row r="1085" spans="1:11">
      <c r="A1085" t="s">
        <v>65</v>
      </c>
      <c r="B1085">
        <v>2187</v>
      </c>
      <c r="C1085" t="s">
        <v>34</v>
      </c>
      <c r="D1085" t="s">
        <v>35</v>
      </c>
      <c r="E1085" t="s">
        <v>23</v>
      </c>
      <c r="F1085" t="s">
        <v>4</v>
      </c>
      <c r="G1085" t="s">
        <v>6</v>
      </c>
      <c r="H1085" t="s">
        <v>1</v>
      </c>
      <c r="I1085" t="s">
        <v>83</v>
      </c>
      <c r="J1085" t="s">
        <v>84</v>
      </c>
      <c r="K1085">
        <v>1062</v>
      </c>
    </row>
    <row r="1086" spans="1:11">
      <c r="A1086" t="s">
        <v>65</v>
      </c>
      <c r="B1086">
        <v>2187</v>
      </c>
      <c r="C1086" t="s">
        <v>34</v>
      </c>
      <c r="D1086" t="s">
        <v>35</v>
      </c>
      <c r="E1086" t="s">
        <v>23</v>
      </c>
      <c r="F1086" t="s">
        <v>3</v>
      </c>
      <c r="G1086" t="s">
        <v>43</v>
      </c>
      <c r="H1086" t="s">
        <v>1</v>
      </c>
      <c r="I1086" t="s">
        <v>83</v>
      </c>
      <c r="J1086" t="s">
        <v>84</v>
      </c>
      <c r="K1086">
        <v>240</v>
      </c>
    </row>
    <row r="1087" spans="1:11">
      <c r="A1087" t="s">
        <v>65</v>
      </c>
      <c r="B1087">
        <v>2197</v>
      </c>
      <c r="C1087" t="s">
        <v>62</v>
      </c>
      <c r="D1087" t="s">
        <v>31</v>
      </c>
      <c r="E1087" t="s">
        <v>23</v>
      </c>
      <c r="F1087" t="s">
        <v>2</v>
      </c>
      <c r="G1087" t="s">
        <v>11</v>
      </c>
      <c r="H1087" t="s">
        <v>1</v>
      </c>
      <c r="I1087" t="s">
        <v>85</v>
      </c>
      <c r="J1087" t="s">
        <v>86</v>
      </c>
      <c r="K1087">
        <v>663</v>
      </c>
    </row>
    <row r="1088" spans="1:11">
      <c r="A1088" t="s">
        <v>65</v>
      </c>
      <c r="B1088">
        <v>2177</v>
      </c>
      <c r="C1088" t="s">
        <v>52</v>
      </c>
      <c r="D1088" t="s">
        <v>53</v>
      </c>
      <c r="E1088" t="s">
        <v>23</v>
      </c>
      <c r="F1088" t="s">
        <v>3</v>
      </c>
      <c r="G1088" t="s">
        <v>43</v>
      </c>
      <c r="H1088" t="s">
        <v>5</v>
      </c>
      <c r="I1088" t="s">
        <v>83</v>
      </c>
      <c r="J1088" t="s">
        <v>84</v>
      </c>
      <c r="K1088">
        <v>1014</v>
      </c>
    </row>
    <row r="1089" spans="1:11">
      <c r="A1089" t="s">
        <v>65</v>
      </c>
      <c r="B1089">
        <v>2207</v>
      </c>
      <c r="C1089" t="s">
        <v>57</v>
      </c>
      <c r="D1089" t="s">
        <v>49</v>
      </c>
      <c r="E1089" t="s">
        <v>23</v>
      </c>
      <c r="F1089" t="s">
        <v>2</v>
      </c>
      <c r="G1089" t="s">
        <v>11</v>
      </c>
      <c r="H1089" t="s">
        <v>5</v>
      </c>
      <c r="I1089" t="s">
        <v>85</v>
      </c>
      <c r="J1089" t="s">
        <v>86</v>
      </c>
      <c r="K1089">
        <v>71</v>
      </c>
    </row>
    <row r="1090" spans="1:11">
      <c r="A1090" t="s">
        <v>65</v>
      </c>
      <c r="B1090">
        <v>2177</v>
      </c>
      <c r="C1090" t="s">
        <v>52</v>
      </c>
      <c r="D1090" t="s">
        <v>53</v>
      </c>
      <c r="E1090" t="s">
        <v>23</v>
      </c>
      <c r="F1090" t="s">
        <v>2</v>
      </c>
      <c r="G1090" t="s">
        <v>11</v>
      </c>
      <c r="H1090" t="s">
        <v>5</v>
      </c>
      <c r="I1090" t="s">
        <v>85</v>
      </c>
      <c r="J1090" t="s">
        <v>86</v>
      </c>
      <c r="K1090">
        <v>89</v>
      </c>
    </row>
    <row r="1091" spans="1:11">
      <c r="A1091" t="s">
        <v>65</v>
      </c>
      <c r="B1091">
        <v>2227</v>
      </c>
      <c r="C1091" t="s">
        <v>44</v>
      </c>
      <c r="D1091" t="s">
        <v>41</v>
      </c>
      <c r="E1091" t="s">
        <v>23</v>
      </c>
      <c r="F1091" t="s">
        <v>3</v>
      </c>
      <c r="G1091" t="s">
        <v>43</v>
      </c>
      <c r="H1091" t="s">
        <v>1</v>
      </c>
      <c r="I1091" t="s">
        <v>83</v>
      </c>
      <c r="J1091" t="s">
        <v>84</v>
      </c>
      <c r="K1091">
        <v>254</v>
      </c>
    </row>
    <row r="1092" spans="1:11">
      <c r="A1092" t="s">
        <v>65</v>
      </c>
      <c r="B1092">
        <v>2197</v>
      </c>
      <c r="C1092" t="s">
        <v>62</v>
      </c>
      <c r="D1092" t="s">
        <v>31</v>
      </c>
      <c r="E1092" t="s">
        <v>23</v>
      </c>
      <c r="F1092" t="s">
        <v>9</v>
      </c>
      <c r="G1092" t="s">
        <v>10</v>
      </c>
      <c r="H1092" t="s">
        <v>5</v>
      </c>
      <c r="I1092" t="s">
        <v>83</v>
      </c>
      <c r="J1092" t="s">
        <v>84</v>
      </c>
      <c r="K1092">
        <v>346</v>
      </c>
    </row>
    <row r="1093" spans="1:11">
      <c r="A1093" t="s">
        <v>65</v>
      </c>
      <c r="B1093">
        <v>2207</v>
      </c>
      <c r="C1093" t="s">
        <v>57</v>
      </c>
      <c r="D1093" t="s">
        <v>49</v>
      </c>
      <c r="E1093" t="s">
        <v>23</v>
      </c>
      <c r="F1093" t="s">
        <v>0</v>
      </c>
      <c r="G1093" t="s">
        <v>24</v>
      </c>
      <c r="H1093" t="s">
        <v>1</v>
      </c>
      <c r="I1093" t="s">
        <v>85</v>
      </c>
      <c r="J1093" t="s">
        <v>86</v>
      </c>
      <c r="K1093">
        <v>202</v>
      </c>
    </row>
    <row r="1094" spans="1:11">
      <c r="A1094" t="s">
        <v>65</v>
      </c>
      <c r="B1094">
        <v>2167</v>
      </c>
      <c r="C1094" t="s">
        <v>63</v>
      </c>
      <c r="D1094" t="s">
        <v>33</v>
      </c>
      <c r="E1094" t="s">
        <v>23</v>
      </c>
      <c r="F1094" t="s">
        <v>3</v>
      </c>
      <c r="G1094" t="s">
        <v>43</v>
      </c>
      <c r="H1094" t="s">
        <v>1</v>
      </c>
      <c r="I1094" t="s">
        <v>85</v>
      </c>
      <c r="J1094" t="s">
        <v>86</v>
      </c>
      <c r="K1094">
        <v>19</v>
      </c>
    </row>
    <row r="1095" spans="1:11">
      <c r="A1095" t="s">
        <v>65</v>
      </c>
      <c r="B1095">
        <v>2227</v>
      </c>
      <c r="C1095" t="s">
        <v>44</v>
      </c>
      <c r="D1095" t="s">
        <v>41</v>
      </c>
      <c r="E1095" t="s">
        <v>23</v>
      </c>
      <c r="F1095" t="s">
        <v>12</v>
      </c>
      <c r="G1095" t="s">
        <v>13</v>
      </c>
      <c r="H1095" t="s">
        <v>5</v>
      </c>
      <c r="I1095" t="s">
        <v>83</v>
      </c>
      <c r="J1095" t="s">
        <v>84</v>
      </c>
      <c r="K1095">
        <v>331</v>
      </c>
    </row>
    <row r="1096" spans="1:11">
      <c r="A1096" t="s">
        <v>65</v>
      </c>
      <c r="B1096">
        <v>2177</v>
      </c>
      <c r="C1096" t="s">
        <v>52</v>
      </c>
      <c r="D1096" t="s">
        <v>53</v>
      </c>
      <c r="E1096" t="s">
        <v>23</v>
      </c>
      <c r="F1096" t="s">
        <v>2</v>
      </c>
      <c r="G1096" t="s">
        <v>11</v>
      </c>
      <c r="H1096" t="s">
        <v>1</v>
      </c>
      <c r="I1096" t="s">
        <v>85</v>
      </c>
      <c r="J1096" t="s">
        <v>86</v>
      </c>
      <c r="K1096">
        <v>810</v>
      </c>
    </row>
    <row r="1097" spans="1:11">
      <c r="A1097" t="s">
        <v>65</v>
      </c>
      <c r="B1097">
        <v>2247</v>
      </c>
      <c r="C1097" t="s">
        <v>64</v>
      </c>
      <c r="D1097" t="s">
        <v>26</v>
      </c>
      <c r="E1097" t="s">
        <v>23</v>
      </c>
      <c r="F1097" t="s">
        <v>4</v>
      </c>
      <c r="G1097" t="s">
        <v>6</v>
      </c>
      <c r="H1097" t="s">
        <v>5</v>
      </c>
      <c r="I1097" t="s">
        <v>85</v>
      </c>
      <c r="J1097" t="s">
        <v>86</v>
      </c>
      <c r="K1097">
        <v>6</v>
      </c>
    </row>
    <row r="1098" spans="1:11">
      <c r="A1098" t="s">
        <v>65</v>
      </c>
      <c r="B1098">
        <v>2177</v>
      </c>
      <c r="C1098" t="s">
        <v>52</v>
      </c>
      <c r="D1098" t="s">
        <v>53</v>
      </c>
      <c r="E1098" t="s">
        <v>23</v>
      </c>
      <c r="F1098" t="s">
        <v>9</v>
      </c>
      <c r="G1098" t="s">
        <v>10</v>
      </c>
      <c r="H1098" t="s">
        <v>1</v>
      </c>
      <c r="I1098" t="s">
        <v>85</v>
      </c>
      <c r="J1098" t="s">
        <v>86</v>
      </c>
      <c r="K1098">
        <v>67</v>
      </c>
    </row>
    <row r="1099" spans="1:11">
      <c r="A1099" t="s">
        <v>65</v>
      </c>
      <c r="B1099">
        <v>2197</v>
      </c>
      <c r="C1099" t="s">
        <v>62</v>
      </c>
      <c r="D1099" t="s">
        <v>31</v>
      </c>
      <c r="E1099" t="s">
        <v>23</v>
      </c>
      <c r="F1099" t="s">
        <v>12</v>
      </c>
      <c r="G1099" t="s">
        <v>13</v>
      </c>
      <c r="H1099" t="s">
        <v>1</v>
      </c>
      <c r="I1099" t="s">
        <v>85</v>
      </c>
      <c r="J1099" t="s">
        <v>86</v>
      </c>
      <c r="K1099">
        <v>58</v>
      </c>
    </row>
    <row r="1100" spans="1:11">
      <c r="A1100" t="s">
        <v>65</v>
      </c>
      <c r="B1100">
        <v>2197</v>
      </c>
      <c r="C1100" t="s">
        <v>62</v>
      </c>
      <c r="D1100" t="s">
        <v>31</v>
      </c>
      <c r="E1100" t="s">
        <v>23</v>
      </c>
      <c r="F1100" t="s">
        <v>3</v>
      </c>
      <c r="G1100" t="s">
        <v>43</v>
      </c>
      <c r="H1100" t="s">
        <v>5</v>
      </c>
      <c r="I1100" t="s">
        <v>85</v>
      </c>
      <c r="J1100" t="s">
        <v>86</v>
      </c>
      <c r="K1100">
        <v>78</v>
      </c>
    </row>
    <row r="1101" spans="1:11">
      <c r="A1101" t="s">
        <v>65</v>
      </c>
      <c r="B1101">
        <v>2167</v>
      </c>
      <c r="C1101" t="s">
        <v>63</v>
      </c>
      <c r="D1101" t="s">
        <v>33</v>
      </c>
      <c r="E1101" t="s">
        <v>23</v>
      </c>
      <c r="F1101" t="s">
        <v>0</v>
      </c>
      <c r="G1101" t="s">
        <v>24</v>
      </c>
      <c r="H1101" t="s">
        <v>5</v>
      </c>
      <c r="I1101" t="s">
        <v>85</v>
      </c>
      <c r="J1101" t="s">
        <v>86</v>
      </c>
      <c r="K1101">
        <v>222</v>
      </c>
    </row>
    <row r="1102" spans="1:11">
      <c r="A1102" t="s">
        <v>65</v>
      </c>
      <c r="B1102">
        <v>2197</v>
      </c>
      <c r="C1102" t="s">
        <v>62</v>
      </c>
      <c r="D1102" t="s">
        <v>31</v>
      </c>
      <c r="E1102" t="s">
        <v>23</v>
      </c>
      <c r="F1102" t="s">
        <v>0</v>
      </c>
      <c r="G1102" t="s">
        <v>24</v>
      </c>
      <c r="H1102" t="s">
        <v>5</v>
      </c>
      <c r="I1102" t="s">
        <v>83</v>
      </c>
      <c r="J1102" t="s">
        <v>84</v>
      </c>
      <c r="K1102">
        <v>757</v>
      </c>
    </row>
    <row r="1103" spans="1:11">
      <c r="A1103" t="s">
        <v>65</v>
      </c>
      <c r="B1103">
        <v>2247</v>
      </c>
      <c r="C1103" t="s">
        <v>64</v>
      </c>
      <c r="D1103" t="s">
        <v>26</v>
      </c>
      <c r="E1103" t="s">
        <v>23</v>
      </c>
      <c r="F1103" t="s">
        <v>3</v>
      </c>
      <c r="G1103" t="s">
        <v>43</v>
      </c>
      <c r="H1103" t="s">
        <v>5</v>
      </c>
      <c r="I1103" t="s">
        <v>85</v>
      </c>
      <c r="J1103" t="s">
        <v>86</v>
      </c>
      <c r="K1103">
        <v>139</v>
      </c>
    </row>
    <row r="1104" spans="1:11">
      <c r="A1104" t="s">
        <v>65</v>
      </c>
      <c r="B1104">
        <v>2247</v>
      </c>
      <c r="C1104" t="s">
        <v>64</v>
      </c>
      <c r="D1104" t="s">
        <v>26</v>
      </c>
      <c r="E1104" t="s">
        <v>23</v>
      </c>
      <c r="F1104" t="s">
        <v>9</v>
      </c>
      <c r="G1104" t="s">
        <v>10</v>
      </c>
      <c r="H1104" t="s">
        <v>5</v>
      </c>
      <c r="I1104" t="s">
        <v>83</v>
      </c>
      <c r="J1104" t="s">
        <v>84</v>
      </c>
      <c r="K1104">
        <v>277</v>
      </c>
    </row>
    <row r="1105" spans="1:11">
      <c r="A1105" t="s">
        <v>65</v>
      </c>
      <c r="B1105">
        <v>2177</v>
      </c>
      <c r="C1105" t="s">
        <v>52</v>
      </c>
      <c r="D1105" t="s">
        <v>53</v>
      </c>
      <c r="E1105" t="s">
        <v>23</v>
      </c>
      <c r="F1105" t="s">
        <v>16</v>
      </c>
      <c r="G1105" t="s">
        <v>17</v>
      </c>
      <c r="H1105" t="s">
        <v>5</v>
      </c>
      <c r="I1105" t="s">
        <v>83</v>
      </c>
      <c r="J1105" t="s">
        <v>84</v>
      </c>
      <c r="K1105">
        <v>332</v>
      </c>
    </row>
    <row r="1106" spans="1:11">
      <c r="A1106" t="s">
        <v>65</v>
      </c>
      <c r="B1106">
        <v>2217</v>
      </c>
      <c r="C1106" t="s">
        <v>36</v>
      </c>
      <c r="D1106" t="s">
        <v>22</v>
      </c>
      <c r="E1106" t="s">
        <v>23</v>
      </c>
      <c r="F1106" t="s">
        <v>8</v>
      </c>
      <c r="G1106" t="s">
        <v>14</v>
      </c>
      <c r="H1106" t="s">
        <v>1</v>
      </c>
      <c r="I1106" t="s">
        <v>83</v>
      </c>
      <c r="J1106" t="s">
        <v>84</v>
      </c>
      <c r="K1106">
        <v>1172</v>
      </c>
    </row>
    <row r="1107" spans="1:11">
      <c r="A1107" t="s">
        <v>65</v>
      </c>
      <c r="B1107">
        <v>2217</v>
      </c>
      <c r="C1107" t="s">
        <v>36</v>
      </c>
      <c r="D1107" t="s">
        <v>22</v>
      </c>
      <c r="E1107" t="s">
        <v>23</v>
      </c>
      <c r="F1107" t="s">
        <v>4</v>
      </c>
      <c r="G1107" t="s">
        <v>6</v>
      </c>
      <c r="H1107" t="s">
        <v>1</v>
      </c>
      <c r="I1107" t="s">
        <v>83</v>
      </c>
      <c r="J1107" t="s">
        <v>84</v>
      </c>
      <c r="K1107">
        <v>988</v>
      </c>
    </row>
    <row r="1108" spans="1:11">
      <c r="A1108" t="s">
        <v>65</v>
      </c>
      <c r="B1108">
        <v>2197</v>
      </c>
      <c r="C1108" t="s">
        <v>62</v>
      </c>
      <c r="D1108" t="s">
        <v>31</v>
      </c>
      <c r="E1108" t="s">
        <v>23</v>
      </c>
      <c r="F1108" t="s">
        <v>8</v>
      </c>
      <c r="G1108" t="s">
        <v>14</v>
      </c>
      <c r="H1108" t="s">
        <v>1</v>
      </c>
      <c r="I1108" t="s">
        <v>83</v>
      </c>
      <c r="J1108" t="s">
        <v>84</v>
      </c>
      <c r="K1108">
        <v>1010</v>
      </c>
    </row>
    <row r="1109" spans="1:11">
      <c r="A1109" t="s">
        <v>65</v>
      </c>
      <c r="B1109">
        <v>2157</v>
      </c>
      <c r="C1109" t="s">
        <v>46</v>
      </c>
      <c r="D1109" t="s">
        <v>29</v>
      </c>
      <c r="E1109" t="s">
        <v>23</v>
      </c>
      <c r="F1109" t="s">
        <v>0</v>
      </c>
      <c r="G1109" t="s">
        <v>24</v>
      </c>
      <c r="H1109" t="s">
        <v>1</v>
      </c>
      <c r="I1109" t="s">
        <v>85</v>
      </c>
      <c r="J1109" t="s">
        <v>86</v>
      </c>
      <c r="K1109">
        <v>213</v>
      </c>
    </row>
    <row r="1110" spans="1:11">
      <c r="A1110" t="s">
        <v>65</v>
      </c>
      <c r="B1110">
        <v>2177</v>
      </c>
      <c r="C1110" t="s">
        <v>52</v>
      </c>
      <c r="D1110" t="s">
        <v>53</v>
      </c>
      <c r="E1110" t="s">
        <v>23</v>
      </c>
      <c r="F1110" t="s">
        <v>12</v>
      </c>
      <c r="G1110" t="s">
        <v>13</v>
      </c>
      <c r="H1110" t="s">
        <v>1</v>
      </c>
      <c r="I1110" t="s">
        <v>83</v>
      </c>
      <c r="J1110" t="s">
        <v>84</v>
      </c>
      <c r="K1110">
        <v>304</v>
      </c>
    </row>
    <row r="1111" spans="1:11">
      <c r="A1111" t="s">
        <v>65</v>
      </c>
      <c r="B1111">
        <v>2247</v>
      </c>
      <c r="C1111" t="s">
        <v>64</v>
      </c>
      <c r="D1111" t="s">
        <v>26</v>
      </c>
      <c r="E1111" t="s">
        <v>23</v>
      </c>
      <c r="F1111" t="s">
        <v>8</v>
      </c>
      <c r="G1111" t="s">
        <v>14</v>
      </c>
      <c r="H1111" t="s">
        <v>1</v>
      </c>
      <c r="I1111" t="s">
        <v>83</v>
      </c>
      <c r="J1111" t="s">
        <v>84</v>
      </c>
      <c r="K1111">
        <v>1155</v>
      </c>
    </row>
    <row r="1112" spans="1:11">
      <c r="A1112" t="s">
        <v>65</v>
      </c>
      <c r="B1112">
        <v>2157</v>
      </c>
      <c r="C1112" t="s">
        <v>46</v>
      </c>
      <c r="D1112" t="s">
        <v>29</v>
      </c>
      <c r="E1112" t="s">
        <v>23</v>
      </c>
      <c r="F1112" t="s">
        <v>2</v>
      </c>
      <c r="G1112" t="s">
        <v>11</v>
      </c>
      <c r="H1112" t="s">
        <v>1</v>
      </c>
      <c r="I1112" t="s">
        <v>83</v>
      </c>
      <c r="J1112" t="s">
        <v>84</v>
      </c>
      <c r="K1112">
        <v>5239</v>
      </c>
    </row>
    <row r="1113" spans="1:11">
      <c r="A1113" t="s">
        <v>65</v>
      </c>
      <c r="B1113">
        <v>2247</v>
      </c>
      <c r="C1113" t="s">
        <v>64</v>
      </c>
      <c r="D1113" t="s">
        <v>26</v>
      </c>
      <c r="E1113" t="s">
        <v>23</v>
      </c>
      <c r="F1113" t="s">
        <v>0</v>
      </c>
      <c r="G1113" t="s">
        <v>24</v>
      </c>
      <c r="H1113" t="s">
        <v>1</v>
      </c>
      <c r="I1113" t="s">
        <v>83</v>
      </c>
      <c r="J1113" t="s">
        <v>84</v>
      </c>
      <c r="K1113">
        <v>1717</v>
      </c>
    </row>
    <row r="1114" spans="1:11">
      <c r="A1114" t="s">
        <v>65</v>
      </c>
      <c r="B1114">
        <v>2197</v>
      </c>
      <c r="C1114" t="s">
        <v>62</v>
      </c>
      <c r="D1114" t="s">
        <v>31</v>
      </c>
      <c r="E1114" t="s">
        <v>23</v>
      </c>
      <c r="F1114" t="s">
        <v>8</v>
      </c>
      <c r="G1114" t="s">
        <v>14</v>
      </c>
      <c r="H1114" t="s">
        <v>5</v>
      </c>
      <c r="I1114" t="s">
        <v>85</v>
      </c>
      <c r="J1114" t="s">
        <v>86</v>
      </c>
      <c r="K1114">
        <v>169</v>
      </c>
    </row>
    <row r="1115" spans="1:11">
      <c r="A1115" t="s">
        <v>65</v>
      </c>
      <c r="B1115">
        <v>2207</v>
      </c>
      <c r="C1115" t="s">
        <v>57</v>
      </c>
      <c r="D1115" t="s">
        <v>49</v>
      </c>
      <c r="E1115" t="s">
        <v>23</v>
      </c>
      <c r="F1115" t="s">
        <v>2</v>
      </c>
      <c r="G1115" t="s">
        <v>11</v>
      </c>
      <c r="H1115" t="s">
        <v>1</v>
      </c>
      <c r="I1115" t="s">
        <v>83</v>
      </c>
      <c r="J1115" t="s">
        <v>84</v>
      </c>
      <c r="K1115">
        <v>4427</v>
      </c>
    </row>
    <row r="1116" spans="1:11">
      <c r="A1116" t="s">
        <v>65</v>
      </c>
      <c r="B1116">
        <v>2227</v>
      </c>
      <c r="C1116" t="s">
        <v>44</v>
      </c>
      <c r="D1116" t="s">
        <v>41</v>
      </c>
      <c r="E1116" t="s">
        <v>23</v>
      </c>
      <c r="F1116" t="s">
        <v>16</v>
      </c>
      <c r="G1116" t="s">
        <v>17</v>
      </c>
      <c r="H1116" t="s">
        <v>5</v>
      </c>
      <c r="I1116" t="s">
        <v>85</v>
      </c>
      <c r="J1116" t="s">
        <v>86</v>
      </c>
      <c r="K1116">
        <v>24</v>
      </c>
    </row>
    <row r="1117" spans="1:11">
      <c r="A1117" t="s">
        <v>65</v>
      </c>
      <c r="B1117">
        <v>2227</v>
      </c>
      <c r="C1117" t="s">
        <v>44</v>
      </c>
      <c r="D1117" t="s">
        <v>41</v>
      </c>
      <c r="E1117" t="s">
        <v>23</v>
      </c>
      <c r="F1117" t="s">
        <v>16</v>
      </c>
      <c r="G1117" t="s">
        <v>17</v>
      </c>
      <c r="H1117" t="s">
        <v>1</v>
      </c>
      <c r="I1117" t="s">
        <v>83</v>
      </c>
      <c r="J1117" t="s">
        <v>84</v>
      </c>
      <c r="K1117">
        <v>101</v>
      </c>
    </row>
    <row r="1118" spans="1:11">
      <c r="A1118" t="s">
        <v>65</v>
      </c>
      <c r="B1118">
        <v>2197</v>
      </c>
      <c r="C1118" t="s">
        <v>62</v>
      </c>
      <c r="D1118" t="s">
        <v>31</v>
      </c>
      <c r="E1118" t="s">
        <v>23</v>
      </c>
      <c r="F1118" t="s">
        <v>4</v>
      </c>
      <c r="G1118" t="s">
        <v>6</v>
      </c>
      <c r="H1118" t="s">
        <v>1</v>
      </c>
      <c r="I1118" t="s">
        <v>85</v>
      </c>
      <c r="J1118" t="s">
        <v>86</v>
      </c>
      <c r="K1118">
        <v>232</v>
      </c>
    </row>
    <row r="1119" spans="1:11">
      <c r="A1119" t="s">
        <v>65</v>
      </c>
      <c r="B1119">
        <v>2207</v>
      </c>
      <c r="C1119" t="s">
        <v>57</v>
      </c>
      <c r="D1119" t="s">
        <v>49</v>
      </c>
      <c r="E1119" t="s">
        <v>23</v>
      </c>
      <c r="F1119" t="s">
        <v>16</v>
      </c>
      <c r="G1119" t="s">
        <v>17</v>
      </c>
      <c r="H1119" t="s">
        <v>5</v>
      </c>
      <c r="I1119" t="s">
        <v>85</v>
      </c>
      <c r="J1119" t="s">
        <v>86</v>
      </c>
      <c r="K1119">
        <v>34</v>
      </c>
    </row>
    <row r="1120" spans="1:11">
      <c r="A1120" t="s">
        <v>65</v>
      </c>
      <c r="B1120">
        <v>2247</v>
      </c>
      <c r="C1120" t="s">
        <v>64</v>
      </c>
      <c r="D1120" t="s">
        <v>26</v>
      </c>
      <c r="E1120" t="s">
        <v>23</v>
      </c>
      <c r="F1120" t="s">
        <v>4</v>
      </c>
      <c r="G1120" t="s">
        <v>6</v>
      </c>
      <c r="H1120" t="s">
        <v>1</v>
      </c>
      <c r="I1120" t="s">
        <v>85</v>
      </c>
      <c r="J1120" t="s">
        <v>86</v>
      </c>
      <c r="K1120">
        <v>223</v>
      </c>
    </row>
    <row r="1121" spans="1:11">
      <c r="A1121" t="s">
        <v>65</v>
      </c>
      <c r="B1121">
        <v>2247</v>
      </c>
      <c r="C1121" t="s">
        <v>64</v>
      </c>
      <c r="D1121" t="s">
        <v>26</v>
      </c>
      <c r="E1121" t="s">
        <v>23</v>
      </c>
      <c r="F1121" t="s">
        <v>2</v>
      </c>
      <c r="G1121" t="s">
        <v>11</v>
      </c>
      <c r="H1121" t="s">
        <v>1</v>
      </c>
      <c r="I1121" t="s">
        <v>83</v>
      </c>
      <c r="J1121" t="s">
        <v>84</v>
      </c>
      <c r="K1121">
        <v>3294</v>
      </c>
    </row>
    <row r="1122" spans="1:11">
      <c r="A1122" t="s">
        <v>65</v>
      </c>
      <c r="B1122">
        <v>2157</v>
      </c>
      <c r="C1122" t="s">
        <v>46</v>
      </c>
      <c r="D1122" t="s">
        <v>29</v>
      </c>
      <c r="E1122" t="s">
        <v>23</v>
      </c>
      <c r="F1122" t="s">
        <v>3</v>
      </c>
      <c r="G1122" t="s">
        <v>43</v>
      </c>
      <c r="H1122" t="s">
        <v>1</v>
      </c>
      <c r="I1122" t="s">
        <v>85</v>
      </c>
      <c r="J1122" t="s">
        <v>86</v>
      </c>
      <c r="K1122">
        <v>14</v>
      </c>
    </row>
    <row r="1123" spans="1:11">
      <c r="A1123" t="s">
        <v>65</v>
      </c>
      <c r="B1123">
        <v>2227</v>
      </c>
      <c r="C1123" t="s">
        <v>44</v>
      </c>
      <c r="D1123" t="s">
        <v>41</v>
      </c>
      <c r="E1123" t="s">
        <v>23</v>
      </c>
      <c r="F1123" t="s">
        <v>16</v>
      </c>
      <c r="G1123" t="s">
        <v>17</v>
      </c>
      <c r="H1123" t="s">
        <v>1</v>
      </c>
      <c r="I1123" t="s">
        <v>85</v>
      </c>
      <c r="J1123" t="s">
        <v>86</v>
      </c>
      <c r="K1123">
        <v>12</v>
      </c>
    </row>
    <row r="1124" spans="1:11">
      <c r="A1124" t="s">
        <v>65</v>
      </c>
      <c r="B1124">
        <v>2197</v>
      </c>
      <c r="C1124" t="s">
        <v>62</v>
      </c>
      <c r="D1124" t="s">
        <v>31</v>
      </c>
      <c r="E1124" t="s">
        <v>23</v>
      </c>
      <c r="F1124" t="s">
        <v>3</v>
      </c>
      <c r="G1124" t="s">
        <v>43</v>
      </c>
      <c r="H1124" t="s">
        <v>1</v>
      </c>
      <c r="I1124" t="s">
        <v>85</v>
      </c>
      <c r="J1124" t="s">
        <v>86</v>
      </c>
      <c r="K1124">
        <v>27</v>
      </c>
    </row>
    <row r="1125" spans="1:11">
      <c r="A1125" t="s">
        <v>65</v>
      </c>
      <c r="B1125">
        <v>2197</v>
      </c>
      <c r="C1125" t="s">
        <v>62</v>
      </c>
      <c r="D1125" t="s">
        <v>31</v>
      </c>
      <c r="E1125" t="s">
        <v>23</v>
      </c>
      <c r="F1125" t="s">
        <v>8</v>
      </c>
      <c r="G1125" t="s">
        <v>14</v>
      </c>
      <c r="H1125" t="s">
        <v>1</v>
      </c>
      <c r="I1125" t="s">
        <v>85</v>
      </c>
      <c r="J1125" t="s">
        <v>86</v>
      </c>
      <c r="K1125">
        <v>164</v>
      </c>
    </row>
    <row r="1126" spans="1:11">
      <c r="A1126" t="s">
        <v>65</v>
      </c>
      <c r="B1126">
        <v>2157</v>
      </c>
      <c r="C1126" t="s">
        <v>46</v>
      </c>
      <c r="D1126" t="s">
        <v>29</v>
      </c>
      <c r="E1126" t="s">
        <v>23</v>
      </c>
      <c r="F1126" t="s">
        <v>8</v>
      </c>
      <c r="G1126" t="s">
        <v>14</v>
      </c>
      <c r="H1126" t="s">
        <v>1</v>
      </c>
      <c r="I1126" t="s">
        <v>83</v>
      </c>
      <c r="J1126" t="s">
        <v>84</v>
      </c>
      <c r="K1126">
        <v>638</v>
      </c>
    </row>
    <row r="1127" spans="1:11">
      <c r="A1127" t="s">
        <v>65</v>
      </c>
      <c r="B1127">
        <v>2207</v>
      </c>
      <c r="C1127" t="s">
        <v>57</v>
      </c>
      <c r="D1127" t="s">
        <v>49</v>
      </c>
      <c r="E1127" t="s">
        <v>23</v>
      </c>
      <c r="F1127" t="s">
        <v>12</v>
      </c>
      <c r="G1127" t="s">
        <v>13</v>
      </c>
      <c r="H1127" t="s">
        <v>1</v>
      </c>
      <c r="I1127" t="s">
        <v>85</v>
      </c>
      <c r="J1127" t="s">
        <v>86</v>
      </c>
      <c r="K1127">
        <v>37</v>
      </c>
    </row>
    <row r="1128" spans="1:11">
      <c r="A1128" t="s">
        <v>65</v>
      </c>
      <c r="B1128">
        <v>2217</v>
      </c>
      <c r="C1128" t="s">
        <v>36</v>
      </c>
      <c r="D1128" t="s">
        <v>22</v>
      </c>
      <c r="E1128" t="s">
        <v>23</v>
      </c>
      <c r="F1128" t="s">
        <v>12</v>
      </c>
      <c r="G1128" t="s">
        <v>13</v>
      </c>
      <c r="H1128" t="s">
        <v>5</v>
      </c>
      <c r="I1128" t="s">
        <v>85</v>
      </c>
      <c r="J1128" t="s">
        <v>86</v>
      </c>
      <c r="K1128">
        <v>88</v>
      </c>
    </row>
    <row r="1129" spans="1:11">
      <c r="A1129" t="s">
        <v>65</v>
      </c>
      <c r="B1129">
        <v>2217</v>
      </c>
      <c r="C1129" t="s">
        <v>36</v>
      </c>
      <c r="D1129" t="s">
        <v>22</v>
      </c>
      <c r="E1129" t="s">
        <v>23</v>
      </c>
      <c r="F1129" t="s">
        <v>8</v>
      </c>
      <c r="G1129" t="s">
        <v>14</v>
      </c>
      <c r="H1129" t="s">
        <v>1</v>
      </c>
      <c r="I1129" t="s">
        <v>85</v>
      </c>
      <c r="J1129" t="s">
        <v>86</v>
      </c>
      <c r="K1129">
        <v>224</v>
      </c>
    </row>
    <row r="1130" spans="1:11">
      <c r="A1130" t="s">
        <v>65</v>
      </c>
      <c r="B1130">
        <v>2207</v>
      </c>
      <c r="C1130" t="s">
        <v>57</v>
      </c>
      <c r="D1130" t="s">
        <v>49</v>
      </c>
      <c r="E1130" t="s">
        <v>23</v>
      </c>
      <c r="F1130" t="s">
        <v>2</v>
      </c>
      <c r="G1130" t="s">
        <v>11</v>
      </c>
      <c r="H1130" t="s">
        <v>5</v>
      </c>
      <c r="I1130" t="s">
        <v>83</v>
      </c>
      <c r="J1130" t="s">
        <v>84</v>
      </c>
      <c r="K1130">
        <v>472</v>
      </c>
    </row>
    <row r="1131" spans="1:11">
      <c r="A1131" t="s">
        <v>65</v>
      </c>
      <c r="B1131">
        <v>2167</v>
      </c>
      <c r="C1131" t="s">
        <v>63</v>
      </c>
      <c r="D1131" t="s">
        <v>33</v>
      </c>
      <c r="E1131" t="s">
        <v>23</v>
      </c>
      <c r="F1131" t="s">
        <v>2</v>
      </c>
      <c r="G1131" t="s">
        <v>11</v>
      </c>
      <c r="H1131" t="s">
        <v>5</v>
      </c>
      <c r="I1131" t="s">
        <v>85</v>
      </c>
      <c r="J1131" t="s">
        <v>86</v>
      </c>
      <c r="K1131">
        <v>80</v>
      </c>
    </row>
    <row r="1132" spans="1:11">
      <c r="A1132" t="s">
        <v>65</v>
      </c>
      <c r="B1132">
        <v>2207</v>
      </c>
      <c r="C1132" t="s">
        <v>57</v>
      </c>
      <c r="D1132" t="s">
        <v>49</v>
      </c>
      <c r="E1132" t="s">
        <v>23</v>
      </c>
      <c r="F1132" t="s">
        <v>16</v>
      </c>
      <c r="G1132" t="s">
        <v>17</v>
      </c>
      <c r="H1132" t="s">
        <v>1</v>
      </c>
      <c r="I1132" t="s">
        <v>85</v>
      </c>
      <c r="J1132" t="s">
        <v>86</v>
      </c>
      <c r="K1132">
        <v>15</v>
      </c>
    </row>
    <row r="1133" spans="1:11">
      <c r="A1133" t="s">
        <v>65</v>
      </c>
      <c r="B1133">
        <v>2207</v>
      </c>
      <c r="C1133" t="s">
        <v>57</v>
      </c>
      <c r="D1133" t="s">
        <v>49</v>
      </c>
      <c r="E1133" t="s">
        <v>23</v>
      </c>
      <c r="F1133" t="s">
        <v>8</v>
      </c>
      <c r="G1133" t="s">
        <v>14</v>
      </c>
      <c r="H1133" t="s">
        <v>1</v>
      </c>
      <c r="I1133" t="s">
        <v>83</v>
      </c>
      <c r="J1133" t="s">
        <v>84</v>
      </c>
      <c r="K1133">
        <v>1116</v>
      </c>
    </row>
    <row r="1134" spans="1:11">
      <c r="A1134" t="s">
        <v>65</v>
      </c>
      <c r="B1134">
        <v>2247</v>
      </c>
      <c r="C1134" t="s">
        <v>64</v>
      </c>
      <c r="D1134" t="s">
        <v>26</v>
      </c>
      <c r="E1134" t="s">
        <v>23</v>
      </c>
      <c r="F1134" t="s">
        <v>12</v>
      </c>
      <c r="G1134" t="s">
        <v>13</v>
      </c>
      <c r="H1134" t="s">
        <v>1</v>
      </c>
      <c r="I1134" t="s">
        <v>85</v>
      </c>
      <c r="J1134" t="s">
        <v>86</v>
      </c>
      <c r="K1134">
        <v>28</v>
      </c>
    </row>
    <row r="1135" spans="1:11">
      <c r="A1135" t="s">
        <v>65</v>
      </c>
      <c r="B1135">
        <v>2247</v>
      </c>
      <c r="C1135" t="s">
        <v>64</v>
      </c>
      <c r="D1135" t="s">
        <v>26</v>
      </c>
      <c r="E1135" t="s">
        <v>23</v>
      </c>
      <c r="F1135" t="s">
        <v>16</v>
      </c>
      <c r="G1135" t="s">
        <v>17</v>
      </c>
      <c r="H1135" t="s">
        <v>1</v>
      </c>
      <c r="I1135" t="s">
        <v>83</v>
      </c>
      <c r="J1135" t="s">
        <v>84</v>
      </c>
      <c r="K1135">
        <v>116</v>
      </c>
    </row>
    <row r="1136" spans="1:11">
      <c r="A1136" t="s">
        <v>65</v>
      </c>
      <c r="B1136">
        <v>2237</v>
      </c>
      <c r="C1136" t="s">
        <v>42</v>
      </c>
      <c r="D1136" t="s">
        <v>38</v>
      </c>
      <c r="E1136" t="s">
        <v>23</v>
      </c>
      <c r="F1136" t="s">
        <v>16</v>
      </c>
      <c r="G1136" t="s">
        <v>17</v>
      </c>
      <c r="H1136" t="s">
        <v>1</v>
      </c>
      <c r="I1136" t="s">
        <v>83</v>
      </c>
      <c r="J1136" t="s">
        <v>84</v>
      </c>
      <c r="K1136">
        <v>113</v>
      </c>
    </row>
    <row r="1137" spans="1:11">
      <c r="A1137" t="s">
        <v>65</v>
      </c>
      <c r="B1137">
        <v>2227</v>
      </c>
      <c r="C1137" t="s">
        <v>44</v>
      </c>
      <c r="D1137" t="s">
        <v>41</v>
      </c>
      <c r="E1137" t="s">
        <v>23</v>
      </c>
      <c r="F1137" t="s">
        <v>0</v>
      </c>
      <c r="G1137" t="s">
        <v>24</v>
      </c>
      <c r="H1137" t="s">
        <v>1</v>
      </c>
      <c r="I1137" t="s">
        <v>85</v>
      </c>
      <c r="J1137" t="s">
        <v>86</v>
      </c>
      <c r="K1137">
        <v>234</v>
      </c>
    </row>
    <row r="1138" spans="1:11">
      <c r="A1138" t="s">
        <v>65</v>
      </c>
      <c r="B1138">
        <v>2237</v>
      </c>
      <c r="C1138" t="s">
        <v>42</v>
      </c>
      <c r="D1138" t="s">
        <v>38</v>
      </c>
      <c r="E1138" t="s">
        <v>23</v>
      </c>
      <c r="F1138" t="s">
        <v>2</v>
      </c>
      <c r="G1138" t="s">
        <v>11</v>
      </c>
      <c r="H1138" t="s">
        <v>5</v>
      </c>
      <c r="I1138" t="s">
        <v>85</v>
      </c>
      <c r="J1138" t="s">
        <v>86</v>
      </c>
      <c r="K1138">
        <v>60</v>
      </c>
    </row>
    <row r="1139" spans="1:11">
      <c r="A1139" t="s">
        <v>65</v>
      </c>
      <c r="B1139">
        <v>2207</v>
      </c>
      <c r="C1139" t="s">
        <v>57</v>
      </c>
      <c r="D1139" t="s">
        <v>49</v>
      </c>
      <c r="E1139" t="s">
        <v>23</v>
      </c>
      <c r="F1139" t="s">
        <v>9</v>
      </c>
      <c r="G1139" t="s">
        <v>10</v>
      </c>
      <c r="H1139" t="s">
        <v>1</v>
      </c>
      <c r="I1139" t="s">
        <v>83</v>
      </c>
      <c r="J1139" t="s">
        <v>84</v>
      </c>
      <c r="K1139">
        <v>322</v>
      </c>
    </row>
    <row r="1140" spans="1:11">
      <c r="A1140" t="s">
        <v>65</v>
      </c>
      <c r="B1140">
        <v>2157</v>
      </c>
      <c r="C1140" t="s">
        <v>46</v>
      </c>
      <c r="D1140" t="s">
        <v>29</v>
      </c>
      <c r="E1140" t="s">
        <v>23</v>
      </c>
      <c r="F1140" t="s">
        <v>2</v>
      </c>
      <c r="G1140" t="s">
        <v>11</v>
      </c>
      <c r="H1140" t="s">
        <v>1</v>
      </c>
      <c r="I1140" t="s">
        <v>85</v>
      </c>
      <c r="J1140" t="s">
        <v>86</v>
      </c>
      <c r="K1140">
        <v>736</v>
      </c>
    </row>
    <row r="1141" spans="1:11">
      <c r="A1141" t="s">
        <v>65</v>
      </c>
      <c r="B1141">
        <v>2177</v>
      </c>
      <c r="C1141" t="s">
        <v>52</v>
      </c>
      <c r="D1141" t="s">
        <v>53</v>
      </c>
      <c r="E1141" t="s">
        <v>23</v>
      </c>
      <c r="F1141" t="s">
        <v>9</v>
      </c>
      <c r="G1141" t="s">
        <v>10</v>
      </c>
      <c r="H1141" t="s">
        <v>5</v>
      </c>
      <c r="I1141" t="s">
        <v>85</v>
      </c>
      <c r="J1141" t="s">
        <v>86</v>
      </c>
      <c r="K1141">
        <v>74</v>
      </c>
    </row>
    <row r="1142" spans="1:11">
      <c r="A1142" t="s">
        <v>65</v>
      </c>
      <c r="B1142">
        <v>2197</v>
      </c>
      <c r="C1142" t="s">
        <v>62</v>
      </c>
      <c r="D1142" t="s">
        <v>31</v>
      </c>
      <c r="E1142" t="s">
        <v>23</v>
      </c>
      <c r="F1142" t="s">
        <v>4</v>
      </c>
      <c r="G1142" t="s">
        <v>6</v>
      </c>
      <c r="H1142" t="s">
        <v>5</v>
      </c>
      <c r="I1142" t="s">
        <v>85</v>
      </c>
      <c r="J1142" t="s">
        <v>86</v>
      </c>
      <c r="K1142">
        <v>15</v>
      </c>
    </row>
    <row r="1143" spans="1:11">
      <c r="A1143" t="s">
        <v>65</v>
      </c>
      <c r="B1143">
        <v>2217</v>
      </c>
      <c r="C1143" t="s">
        <v>36</v>
      </c>
      <c r="D1143" t="s">
        <v>22</v>
      </c>
      <c r="E1143" t="s">
        <v>23</v>
      </c>
      <c r="F1143" t="s">
        <v>3</v>
      </c>
      <c r="G1143" t="s">
        <v>43</v>
      </c>
      <c r="H1143" t="s">
        <v>1</v>
      </c>
      <c r="I1143" t="s">
        <v>85</v>
      </c>
      <c r="J1143" t="s">
        <v>86</v>
      </c>
      <c r="K1143">
        <v>29</v>
      </c>
    </row>
    <row r="1144" spans="1:11">
      <c r="A1144" t="s">
        <v>65</v>
      </c>
      <c r="B1144">
        <v>2217</v>
      </c>
      <c r="C1144" t="s">
        <v>36</v>
      </c>
      <c r="D1144" t="s">
        <v>22</v>
      </c>
      <c r="E1144" t="s">
        <v>23</v>
      </c>
      <c r="F1144" t="s">
        <v>12</v>
      </c>
      <c r="G1144" t="s">
        <v>13</v>
      </c>
      <c r="H1144" t="s">
        <v>1</v>
      </c>
      <c r="I1144" t="s">
        <v>83</v>
      </c>
      <c r="J1144" t="s">
        <v>84</v>
      </c>
      <c r="K1144">
        <v>309</v>
      </c>
    </row>
    <row r="1145" spans="1:11">
      <c r="A1145" t="s">
        <v>65</v>
      </c>
      <c r="B1145">
        <v>2247</v>
      </c>
      <c r="C1145" t="s">
        <v>64</v>
      </c>
      <c r="D1145" t="s">
        <v>26</v>
      </c>
      <c r="E1145" t="s">
        <v>23</v>
      </c>
      <c r="F1145" t="s">
        <v>9</v>
      </c>
      <c r="G1145" t="s">
        <v>10</v>
      </c>
      <c r="H1145" t="s">
        <v>5</v>
      </c>
      <c r="I1145" t="s">
        <v>85</v>
      </c>
      <c r="J1145" t="s">
        <v>86</v>
      </c>
      <c r="K1145">
        <v>31</v>
      </c>
    </row>
    <row r="1146" spans="1:11">
      <c r="A1146" t="s">
        <v>65</v>
      </c>
      <c r="B1146">
        <v>2247</v>
      </c>
      <c r="C1146" t="s">
        <v>64</v>
      </c>
      <c r="D1146" t="s">
        <v>26</v>
      </c>
      <c r="E1146" t="s">
        <v>23</v>
      </c>
      <c r="F1146" t="s">
        <v>3</v>
      </c>
      <c r="G1146" t="s">
        <v>43</v>
      </c>
      <c r="H1146" t="s">
        <v>5</v>
      </c>
      <c r="I1146" t="s">
        <v>83</v>
      </c>
      <c r="J1146" t="s">
        <v>84</v>
      </c>
      <c r="K1146">
        <v>924</v>
      </c>
    </row>
    <row r="1147" spans="1:11">
      <c r="A1147" t="s">
        <v>65</v>
      </c>
      <c r="B1147">
        <v>2187</v>
      </c>
      <c r="C1147" t="s">
        <v>34</v>
      </c>
      <c r="D1147" t="s">
        <v>35</v>
      </c>
      <c r="E1147" t="s">
        <v>23</v>
      </c>
      <c r="F1147" t="s">
        <v>2</v>
      </c>
      <c r="G1147" t="s">
        <v>11</v>
      </c>
      <c r="H1147" t="s">
        <v>5</v>
      </c>
      <c r="I1147" t="s">
        <v>85</v>
      </c>
      <c r="J1147" t="s">
        <v>86</v>
      </c>
      <c r="K1147">
        <v>94</v>
      </c>
    </row>
    <row r="1148" spans="1:11">
      <c r="A1148" t="s">
        <v>65</v>
      </c>
      <c r="B1148">
        <v>2217</v>
      </c>
      <c r="C1148" t="s">
        <v>36</v>
      </c>
      <c r="D1148" t="s">
        <v>22</v>
      </c>
      <c r="E1148" t="s">
        <v>23</v>
      </c>
      <c r="F1148" t="s">
        <v>8</v>
      </c>
      <c r="G1148" t="s">
        <v>14</v>
      </c>
      <c r="H1148" t="s">
        <v>5</v>
      </c>
      <c r="I1148" t="s">
        <v>83</v>
      </c>
      <c r="J1148" t="s">
        <v>84</v>
      </c>
      <c r="K1148">
        <v>265</v>
      </c>
    </row>
    <row r="1149" spans="1:11">
      <c r="A1149" t="s">
        <v>65</v>
      </c>
      <c r="B1149">
        <v>2157</v>
      </c>
      <c r="C1149" t="s">
        <v>46</v>
      </c>
      <c r="D1149" t="s">
        <v>29</v>
      </c>
      <c r="E1149" t="s">
        <v>23</v>
      </c>
      <c r="F1149" t="s">
        <v>9</v>
      </c>
      <c r="G1149" t="s">
        <v>10</v>
      </c>
      <c r="H1149" t="s">
        <v>5</v>
      </c>
      <c r="I1149" t="s">
        <v>85</v>
      </c>
      <c r="J1149" t="s">
        <v>86</v>
      </c>
      <c r="K1149">
        <v>87</v>
      </c>
    </row>
    <row r="1150" spans="1:11">
      <c r="A1150" t="s">
        <v>65</v>
      </c>
      <c r="B1150">
        <v>2237</v>
      </c>
      <c r="C1150" t="s">
        <v>42</v>
      </c>
      <c r="D1150" t="s">
        <v>38</v>
      </c>
      <c r="E1150" t="s">
        <v>23</v>
      </c>
      <c r="F1150" t="s">
        <v>16</v>
      </c>
      <c r="G1150" t="s">
        <v>17</v>
      </c>
      <c r="H1150" t="s">
        <v>1</v>
      </c>
      <c r="I1150" t="s">
        <v>85</v>
      </c>
      <c r="J1150" t="s">
        <v>86</v>
      </c>
      <c r="K1150">
        <v>12</v>
      </c>
    </row>
    <row r="1151" spans="1:11">
      <c r="A1151" t="s">
        <v>65</v>
      </c>
      <c r="B1151">
        <v>2207</v>
      </c>
      <c r="C1151" t="s">
        <v>57</v>
      </c>
      <c r="D1151" t="s">
        <v>49</v>
      </c>
      <c r="E1151" t="s">
        <v>23</v>
      </c>
      <c r="F1151" t="s">
        <v>4</v>
      </c>
      <c r="G1151" t="s">
        <v>6</v>
      </c>
      <c r="H1151" t="s">
        <v>1</v>
      </c>
      <c r="I1151" t="s">
        <v>83</v>
      </c>
      <c r="J1151" t="s">
        <v>84</v>
      </c>
      <c r="K1151">
        <v>1074</v>
      </c>
    </row>
    <row r="1152" spans="1:11">
      <c r="A1152" t="s">
        <v>65</v>
      </c>
      <c r="B1152">
        <v>2247</v>
      </c>
      <c r="C1152" t="s">
        <v>64</v>
      </c>
      <c r="D1152" t="s">
        <v>26</v>
      </c>
      <c r="E1152" t="s">
        <v>23</v>
      </c>
      <c r="F1152" t="s">
        <v>16</v>
      </c>
      <c r="G1152" t="s">
        <v>17</v>
      </c>
      <c r="H1152" t="s">
        <v>5</v>
      </c>
      <c r="I1152" t="s">
        <v>85</v>
      </c>
      <c r="J1152" t="s">
        <v>86</v>
      </c>
      <c r="K1152">
        <v>33</v>
      </c>
    </row>
    <row r="1153" spans="1:11">
      <c r="A1153" t="s">
        <v>65</v>
      </c>
      <c r="B1153">
        <v>2207</v>
      </c>
      <c r="C1153" t="s">
        <v>57</v>
      </c>
      <c r="D1153" t="s">
        <v>49</v>
      </c>
      <c r="E1153" t="s">
        <v>23</v>
      </c>
      <c r="F1153" t="s">
        <v>3</v>
      </c>
      <c r="G1153" t="s">
        <v>43</v>
      </c>
      <c r="H1153" t="s">
        <v>1</v>
      </c>
      <c r="I1153" t="s">
        <v>83</v>
      </c>
      <c r="J1153" t="s">
        <v>84</v>
      </c>
      <c r="K1153">
        <v>276</v>
      </c>
    </row>
    <row r="1154" spans="1:11">
      <c r="A1154" t="s">
        <v>65</v>
      </c>
      <c r="B1154">
        <v>2187</v>
      </c>
      <c r="C1154" t="s">
        <v>34</v>
      </c>
      <c r="D1154" t="s">
        <v>35</v>
      </c>
      <c r="E1154" t="s">
        <v>23</v>
      </c>
      <c r="F1154" t="s">
        <v>8</v>
      </c>
      <c r="G1154" t="s">
        <v>14</v>
      </c>
      <c r="H1154" t="s">
        <v>5</v>
      </c>
      <c r="I1154" t="s">
        <v>83</v>
      </c>
      <c r="J1154" t="s">
        <v>84</v>
      </c>
      <c r="K1154">
        <v>242</v>
      </c>
    </row>
    <row r="1155" spans="1:11">
      <c r="A1155" t="s">
        <v>65</v>
      </c>
      <c r="B1155">
        <v>2217</v>
      </c>
      <c r="C1155" t="s">
        <v>36</v>
      </c>
      <c r="D1155" t="s">
        <v>22</v>
      </c>
      <c r="E1155" t="s">
        <v>23</v>
      </c>
      <c r="F1155" t="s">
        <v>9</v>
      </c>
      <c r="G1155" t="s">
        <v>10</v>
      </c>
      <c r="H1155" t="s">
        <v>1</v>
      </c>
      <c r="I1155" t="s">
        <v>85</v>
      </c>
      <c r="J1155" t="s">
        <v>86</v>
      </c>
      <c r="K1155">
        <v>72</v>
      </c>
    </row>
    <row r="1156" spans="1:11">
      <c r="A1156" t="s">
        <v>65</v>
      </c>
      <c r="B1156">
        <v>2227</v>
      </c>
      <c r="C1156" t="s">
        <v>44</v>
      </c>
      <c r="D1156" t="s">
        <v>41</v>
      </c>
      <c r="E1156" t="s">
        <v>23</v>
      </c>
      <c r="F1156" t="s">
        <v>8</v>
      </c>
      <c r="G1156" t="s">
        <v>14</v>
      </c>
      <c r="H1156" t="s">
        <v>1</v>
      </c>
      <c r="I1156" t="s">
        <v>85</v>
      </c>
      <c r="J1156" t="s">
        <v>86</v>
      </c>
      <c r="K1156">
        <v>249</v>
      </c>
    </row>
    <row r="1157" spans="1:11">
      <c r="A1157" t="s">
        <v>65</v>
      </c>
      <c r="B1157">
        <v>2247</v>
      </c>
      <c r="C1157" t="s">
        <v>64</v>
      </c>
      <c r="D1157" t="s">
        <v>26</v>
      </c>
      <c r="E1157" t="s">
        <v>23</v>
      </c>
      <c r="F1157" t="s">
        <v>9</v>
      </c>
      <c r="G1157" t="s">
        <v>10</v>
      </c>
      <c r="H1157" t="s">
        <v>1</v>
      </c>
      <c r="I1157" t="s">
        <v>85</v>
      </c>
      <c r="J1157" t="s">
        <v>86</v>
      </c>
      <c r="K1157">
        <v>59</v>
      </c>
    </row>
    <row r="1158" spans="1:11">
      <c r="A1158" t="s">
        <v>65</v>
      </c>
      <c r="B1158">
        <v>2197</v>
      </c>
      <c r="C1158" t="s">
        <v>62</v>
      </c>
      <c r="D1158" t="s">
        <v>31</v>
      </c>
      <c r="E1158" t="s">
        <v>23</v>
      </c>
      <c r="F1158" t="s">
        <v>16</v>
      </c>
      <c r="G1158" t="s">
        <v>17</v>
      </c>
      <c r="H1158" t="s">
        <v>5</v>
      </c>
      <c r="I1158" t="s">
        <v>83</v>
      </c>
      <c r="J1158" t="s">
        <v>84</v>
      </c>
      <c r="K1158">
        <v>299</v>
      </c>
    </row>
    <row r="1159" spans="1:11">
      <c r="A1159" t="s">
        <v>65</v>
      </c>
      <c r="B1159">
        <v>2197</v>
      </c>
      <c r="C1159" t="s">
        <v>62</v>
      </c>
      <c r="D1159" t="s">
        <v>31</v>
      </c>
      <c r="E1159" t="s">
        <v>23</v>
      </c>
      <c r="F1159" t="s">
        <v>2</v>
      </c>
      <c r="G1159" t="s">
        <v>11</v>
      </c>
      <c r="H1159" t="s">
        <v>5</v>
      </c>
      <c r="I1159" t="s">
        <v>83</v>
      </c>
      <c r="J1159" t="s">
        <v>84</v>
      </c>
      <c r="K1159">
        <v>443</v>
      </c>
    </row>
    <row r="1160" spans="1:11">
      <c r="A1160" t="s">
        <v>65</v>
      </c>
      <c r="B1160">
        <v>2167</v>
      </c>
      <c r="C1160" t="s">
        <v>63</v>
      </c>
      <c r="D1160" t="s">
        <v>33</v>
      </c>
      <c r="E1160" t="s">
        <v>23</v>
      </c>
      <c r="F1160" t="s">
        <v>4</v>
      </c>
      <c r="G1160" t="s">
        <v>6</v>
      </c>
      <c r="H1160" t="s">
        <v>1</v>
      </c>
      <c r="I1160" t="s">
        <v>85</v>
      </c>
      <c r="J1160" t="s">
        <v>86</v>
      </c>
      <c r="K1160">
        <v>210</v>
      </c>
    </row>
    <row r="1161" spans="1:11">
      <c r="A1161" t="s">
        <v>65</v>
      </c>
      <c r="B1161">
        <v>2167</v>
      </c>
      <c r="C1161" t="s">
        <v>63</v>
      </c>
      <c r="D1161" t="s">
        <v>33</v>
      </c>
      <c r="E1161" t="s">
        <v>23</v>
      </c>
      <c r="F1161" t="s">
        <v>3</v>
      </c>
      <c r="G1161" t="s">
        <v>43</v>
      </c>
      <c r="H1161" t="s">
        <v>1</v>
      </c>
      <c r="I1161" t="s">
        <v>83</v>
      </c>
      <c r="J1161" t="s">
        <v>84</v>
      </c>
      <c r="K1161">
        <v>191</v>
      </c>
    </row>
    <row r="1162" spans="1:11">
      <c r="A1162" t="s">
        <v>65</v>
      </c>
      <c r="B1162">
        <v>2237</v>
      </c>
      <c r="C1162" t="s">
        <v>42</v>
      </c>
      <c r="D1162" t="s">
        <v>38</v>
      </c>
      <c r="E1162" t="s">
        <v>23</v>
      </c>
      <c r="F1162" t="s">
        <v>12</v>
      </c>
      <c r="G1162" t="s">
        <v>13</v>
      </c>
      <c r="H1162" t="s">
        <v>5</v>
      </c>
      <c r="I1162" t="s">
        <v>85</v>
      </c>
      <c r="J1162" t="s">
        <v>86</v>
      </c>
      <c r="K1162">
        <v>76</v>
      </c>
    </row>
    <row r="1163" spans="1:11">
      <c r="A1163" t="s">
        <v>65</v>
      </c>
      <c r="B1163">
        <v>2247</v>
      </c>
      <c r="C1163" t="s">
        <v>64</v>
      </c>
      <c r="D1163" t="s">
        <v>26</v>
      </c>
      <c r="E1163" t="s">
        <v>23</v>
      </c>
      <c r="F1163" t="s">
        <v>3</v>
      </c>
      <c r="G1163" t="s">
        <v>43</v>
      </c>
      <c r="H1163" t="s">
        <v>1</v>
      </c>
      <c r="I1163" t="s">
        <v>83</v>
      </c>
      <c r="J1163" t="s">
        <v>84</v>
      </c>
      <c r="K1163">
        <v>260</v>
      </c>
    </row>
    <row r="1164" spans="1:11">
      <c r="A1164" t="s">
        <v>65</v>
      </c>
      <c r="B1164">
        <v>2207</v>
      </c>
      <c r="C1164" t="s">
        <v>57</v>
      </c>
      <c r="D1164" t="s">
        <v>49</v>
      </c>
      <c r="E1164" t="s">
        <v>23</v>
      </c>
      <c r="F1164" t="s">
        <v>9</v>
      </c>
      <c r="G1164" t="s">
        <v>10</v>
      </c>
      <c r="H1164" t="s">
        <v>5</v>
      </c>
      <c r="I1164" t="s">
        <v>83</v>
      </c>
      <c r="J1164" t="s">
        <v>84</v>
      </c>
      <c r="K1164">
        <v>326</v>
      </c>
    </row>
    <row r="1165" spans="1:11">
      <c r="A1165" t="s">
        <v>65</v>
      </c>
      <c r="B1165">
        <v>2227</v>
      </c>
      <c r="C1165" t="s">
        <v>44</v>
      </c>
      <c r="D1165" t="s">
        <v>41</v>
      </c>
      <c r="E1165" t="s">
        <v>23</v>
      </c>
      <c r="F1165" t="s">
        <v>3</v>
      </c>
      <c r="G1165" t="s">
        <v>43</v>
      </c>
      <c r="H1165" t="s">
        <v>1</v>
      </c>
      <c r="I1165" t="s">
        <v>85</v>
      </c>
      <c r="J1165" t="s">
        <v>86</v>
      </c>
      <c r="K1165">
        <v>28</v>
      </c>
    </row>
    <row r="1166" spans="1:11">
      <c r="A1166" t="s">
        <v>65</v>
      </c>
      <c r="B1166">
        <v>2197</v>
      </c>
      <c r="C1166" t="s">
        <v>62</v>
      </c>
      <c r="D1166" t="s">
        <v>31</v>
      </c>
      <c r="E1166" t="s">
        <v>23</v>
      </c>
      <c r="F1166" t="s">
        <v>12</v>
      </c>
      <c r="G1166" t="s">
        <v>13</v>
      </c>
      <c r="H1166" t="s">
        <v>1</v>
      </c>
      <c r="I1166" t="s">
        <v>83</v>
      </c>
      <c r="J1166" t="s">
        <v>84</v>
      </c>
      <c r="K1166">
        <v>359</v>
      </c>
    </row>
    <row r="1167" spans="1:11">
      <c r="A1167" t="s">
        <v>65</v>
      </c>
      <c r="B1167">
        <v>2167</v>
      </c>
      <c r="C1167" t="s">
        <v>63</v>
      </c>
      <c r="D1167" t="s">
        <v>33</v>
      </c>
      <c r="E1167" t="s">
        <v>23</v>
      </c>
      <c r="F1167" t="s">
        <v>2</v>
      </c>
      <c r="G1167" t="s">
        <v>11</v>
      </c>
      <c r="H1167" t="s">
        <v>1</v>
      </c>
      <c r="I1167" t="s">
        <v>83</v>
      </c>
      <c r="J1167" t="s">
        <v>84</v>
      </c>
      <c r="K1167">
        <v>5355</v>
      </c>
    </row>
    <row r="1168" spans="1:11">
      <c r="A1168" t="s">
        <v>65</v>
      </c>
      <c r="B1168">
        <v>2247</v>
      </c>
      <c r="C1168" t="s">
        <v>64</v>
      </c>
      <c r="D1168" t="s">
        <v>26</v>
      </c>
      <c r="E1168" t="s">
        <v>23</v>
      </c>
      <c r="F1168" t="s">
        <v>4</v>
      </c>
      <c r="G1168" t="s">
        <v>6</v>
      </c>
      <c r="H1168" t="s">
        <v>5</v>
      </c>
      <c r="I1168" t="s">
        <v>83</v>
      </c>
      <c r="J1168" t="s">
        <v>84</v>
      </c>
      <c r="K1168">
        <v>21</v>
      </c>
    </row>
    <row r="1169" spans="1:11">
      <c r="A1169" t="s">
        <v>65</v>
      </c>
      <c r="B1169">
        <v>2247</v>
      </c>
      <c r="C1169" t="s">
        <v>64</v>
      </c>
      <c r="D1169" t="s">
        <v>26</v>
      </c>
      <c r="E1169" t="s">
        <v>23</v>
      </c>
      <c r="F1169" t="s">
        <v>3</v>
      </c>
      <c r="G1169" t="s">
        <v>43</v>
      </c>
      <c r="H1169" t="s">
        <v>1</v>
      </c>
      <c r="I1169" t="s">
        <v>85</v>
      </c>
      <c r="J1169" t="s">
        <v>86</v>
      </c>
      <c r="K1169">
        <v>26</v>
      </c>
    </row>
    <row r="1170" spans="1:11">
      <c r="A1170" t="s">
        <v>65</v>
      </c>
      <c r="B1170">
        <v>2157</v>
      </c>
      <c r="C1170" t="s">
        <v>46</v>
      </c>
      <c r="D1170" t="s">
        <v>29</v>
      </c>
      <c r="E1170" t="s">
        <v>23</v>
      </c>
      <c r="F1170" t="s">
        <v>0</v>
      </c>
      <c r="G1170" t="s">
        <v>24</v>
      </c>
      <c r="H1170" t="s">
        <v>5</v>
      </c>
      <c r="I1170" t="s">
        <v>85</v>
      </c>
      <c r="J1170" t="s">
        <v>86</v>
      </c>
      <c r="K1170">
        <v>207</v>
      </c>
    </row>
    <row r="1171" spans="1:11">
      <c r="A1171" t="s">
        <v>65</v>
      </c>
      <c r="B1171">
        <v>2197</v>
      </c>
      <c r="C1171" t="s">
        <v>62</v>
      </c>
      <c r="D1171" t="s">
        <v>31</v>
      </c>
      <c r="E1171" t="s">
        <v>23</v>
      </c>
      <c r="F1171" t="s">
        <v>8</v>
      </c>
      <c r="G1171" t="s">
        <v>14</v>
      </c>
      <c r="H1171" t="s">
        <v>5</v>
      </c>
      <c r="I1171" t="s">
        <v>83</v>
      </c>
      <c r="J1171" t="s">
        <v>84</v>
      </c>
      <c r="K1171">
        <v>251</v>
      </c>
    </row>
    <row r="1172" spans="1:11">
      <c r="A1172" t="s">
        <v>65</v>
      </c>
      <c r="B1172">
        <v>2197</v>
      </c>
      <c r="C1172" t="s">
        <v>62</v>
      </c>
      <c r="D1172" t="s">
        <v>31</v>
      </c>
      <c r="E1172" t="s">
        <v>23</v>
      </c>
      <c r="F1172" t="s">
        <v>16</v>
      </c>
      <c r="G1172" t="s">
        <v>17</v>
      </c>
      <c r="H1172" t="s">
        <v>1</v>
      </c>
      <c r="I1172" t="s">
        <v>83</v>
      </c>
      <c r="J1172" t="s">
        <v>84</v>
      </c>
      <c r="K1172">
        <v>100</v>
      </c>
    </row>
    <row r="1173" spans="1:11">
      <c r="A1173" t="s">
        <v>65</v>
      </c>
      <c r="B1173">
        <v>2217</v>
      </c>
      <c r="C1173" t="s">
        <v>36</v>
      </c>
      <c r="D1173" t="s">
        <v>22</v>
      </c>
      <c r="E1173" t="s">
        <v>23</v>
      </c>
      <c r="F1173" t="s">
        <v>0</v>
      </c>
      <c r="G1173" t="s">
        <v>24</v>
      </c>
      <c r="H1173" t="s">
        <v>1</v>
      </c>
      <c r="I1173" t="s">
        <v>85</v>
      </c>
      <c r="J1173" t="s">
        <v>86</v>
      </c>
      <c r="K1173">
        <v>216</v>
      </c>
    </row>
    <row r="1174" spans="1:11">
      <c r="A1174" t="s">
        <v>65</v>
      </c>
      <c r="B1174">
        <v>2227</v>
      </c>
      <c r="C1174" t="s">
        <v>44</v>
      </c>
      <c r="D1174" t="s">
        <v>41</v>
      </c>
      <c r="E1174" t="s">
        <v>23</v>
      </c>
      <c r="F1174" t="s">
        <v>3</v>
      </c>
      <c r="G1174" t="s">
        <v>43</v>
      </c>
      <c r="H1174" t="s">
        <v>5</v>
      </c>
      <c r="I1174" t="s">
        <v>85</v>
      </c>
      <c r="J1174" t="s">
        <v>86</v>
      </c>
      <c r="K1174">
        <v>111</v>
      </c>
    </row>
    <row r="1175" spans="1:11">
      <c r="A1175" t="s">
        <v>65</v>
      </c>
      <c r="B1175">
        <v>2167</v>
      </c>
      <c r="C1175" t="s">
        <v>63</v>
      </c>
      <c r="D1175" t="s">
        <v>33</v>
      </c>
      <c r="E1175" t="s">
        <v>23</v>
      </c>
      <c r="F1175" t="s">
        <v>9</v>
      </c>
      <c r="G1175" t="s">
        <v>10</v>
      </c>
      <c r="H1175" t="s">
        <v>5</v>
      </c>
      <c r="I1175" t="s">
        <v>83</v>
      </c>
      <c r="J1175" t="s">
        <v>84</v>
      </c>
      <c r="K1175">
        <v>307</v>
      </c>
    </row>
    <row r="1176" spans="1:11">
      <c r="A1176" t="s">
        <v>65</v>
      </c>
      <c r="B1176">
        <v>2157</v>
      </c>
      <c r="C1176" t="s">
        <v>46</v>
      </c>
      <c r="D1176" t="s">
        <v>29</v>
      </c>
      <c r="E1176" t="s">
        <v>23</v>
      </c>
      <c r="F1176" t="s">
        <v>8</v>
      </c>
      <c r="G1176" t="s">
        <v>14</v>
      </c>
      <c r="H1176" t="s">
        <v>5</v>
      </c>
      <c r="I1176" t="s">
        <v>85</v>
      </c>
      <c r="J1176" t="s">
        <v>86</v>
      </c>
      <c r="K1176">
        <v>255</v>
      </c>
    </row>
    <row r="1177" spans="1:11">
      <c r="A1177" t="s">
        <v>65</v>
      </c>
      <c r="B1177">
        <v>2207</v>
      </c>
      <c r="C1177" t="s">
        <v>57</v>
      </c>
      <c r="D1177" t="s">
        <v>49</v>
      </c>
      <c r="E1177" t="s">
        <v>23</v>
      </c>
      <c r="F1177" t="s">
        <v>0</v>
      </c>
      <c r="G1177" t="s">
        <v>24</v>
      </c>
      <c r="H1177" t="s">
        <v>5</v>
      </c>
      <c r="I1177" t="s">
        <v>83</v>
      </c>
      <c r="J1177" t="s">
        <v>84</v>
      </c>
      <c r="K1177">
        <v>1075</v>
      </c>
    </row>
    <row r="1178" spans="1:11">
      <c r="A1178" t="s">
        <v>65</v>
      </c>
      <c r="B1178">
        <v>2177</v>
      </c>
      <c r="C1178" t="s">
        <v>52</v>
      </c>
      <c r="D1178" t="s">
        <v>53</v>
      </c>
      <c r="E1178" t="s">
        <v>23</v>
      </c>
      <c r="F1178" t="s">
        <v>8</v>
      </c>
      <c r="G1178" t="s">
        <v>14</v>
      </c>
      <c r="H1178" t="s">
        <v>1</v>
      </c>
      <c r="I1178" t="s">
        <v>83</v>
      </c>
      <c r="J1178" t="s">
        <v>84</v>
      </c>
      <c r="K1178">
        <v>792</v>
      </c>
    </row>
    <row r="1179" spans="1:11">
      <c r="A1179" t="s">
        <v>65</v>
      </c>
      <c r="B1179">
        <v>2197</v>
      </c>
      <c r="C1179" t="s">
        <v>62</v>
      </c>
      <c r="D1179" t="s">
        <v>31</v>
      </c>
      <c r="E1179" t="s">
        <v>23</v>
      </c>
      <c r="F1179" t="s">
        <v>12</v>
      </c>
      <c r="G1179" t="s">
        <v>13</v>
      </c>
      <c r="H1179" t="s">
        <v>5</v>
      </c>
      <c r="I1179" t="s">
        <v>83</v>
      </c>
      <c r="J1179" t="s">
        <v>84</v>
      </c>
      <c r="K1179">
        <v>297</v>
      </c>
    </row>
    <row r="1180" spans="1:11">
      <c r="A1180" t="s">
        <v>65</v>
      </c>
      <c r="B1180">
        <v>2197</v>
      </c>
      <c r="C1180" t="s">
        <v>62</v>
      </c>
      <c r="D1180" t="s">
        <v>31</v>
      </c>
      <c r="E1180" t="s">
        <v>23</v>
      </c>
      <c r="F1180" t="s">
        <v>3</v>
      </c>
      <c r="G1180" t="s">
        <v>43</v>
      </c>
      <c r="H1180" t="s">
        <v>5</v>
      </c>
      <c r="I1180" t="s">
        <v>83</v>
      </c>
      <c r="J1180" t="s">
        <v>84</v>
      </c>
      <c r="K1180">
        <v>943</v>
      </c>
    </row>
    <row r="1181" spans="1:11">
      <c r="A1181" t="s">
        <v>65</v>
      </c>
      <c r="B1181">
        <v>2237</v>
      </c>
      <c r="C1181" t="s">
        <v>42</v>
      </c>
      <c r="D1181" t="s">
        <v>38</v>
      </c>
      <c r="E1181" t="s">
        <v>23</v>
      </c>
      <c r="F1181" t="s">
        <v>9</v>
      </c>
      <c r="G1181" t="s">
        <v>10</v>
      </c>
      <c r="H1181" t="s">
        <v>5</v>
      </c>
      <c r="I1181" t="s">
        <v>83</v>
      </c>
      <c r="J1181" t="s">
        <v>84</v>
      </c>
      <c r="K1181">
        <v>252</v>
      </c>
    </row>
    <row r="1182" spans="1:11">
      <c r="A1182" t="s">
        <v>65</v>
      </c>
      <c r="B1182">
        <v>2217</v>
      </c>
      <c r="C1182" t="s">
        <v>36</v>
      </c>
      <c r="D1182" t="s">
        <v>22</v>
      </c>
      <c r="E1182" t="s">
        <v>23</v>
      </c>
      <c r="F1182" t="s">
        <v>12</v>
      </c>
      <c r="G1182" t="s">
        <v>13</v>
      </c>
      <c r="H1182" t="s">
        <v>5</v>
      </c>
      <c r="I1182" t="s">
        <v>83</v>
      </c>
      <c r="J1182" t="s">
        <v>84</v>
      </c>
      <c r="K1182">
        <v>376</v>
      </c>
    </row>
    <row r="1183" spans="1:11">
      <c r="A1183" t="s">
        <v>65</v>
      </c>
      <c r="B1183">
        <v>2157</v>
      </c>
      <c r="C1183" t="s">
        <v>46</v>
      </c>
      <c r="D1183" t="s">
        <v>29</v>
      </c>
      <c r="E1183" t="s">
        <v>23</v>
      </c>
      <c r="F1183" t="s">
        <v>9</v>
      </c>
      <c r="G1183" t="s">
        <v>10</v>
      </c>
      <c r="H1183" t="s">
        <v>1</v>
      </c>
      <c r="I1183" t="s">
        <v>85</v>
      </c>
      <c r="J1183" t="s">
        <v>86</v>
      </c>
      <c r="K1183">
        <v>45</v>
      </c>
    </row>
    <row r="1184" spans="1:11">
      <c r="A1184" t="s">
        <v>65</v>
      </c>
      <c r="B1184">
        <v>2247</v>
      </c>
      <c r="C1184" t="s">
        <v>64</v>
      </c>
      <c r="D1184" t="s">
        <v>26</v>
      </c>
      <c r="E1184" t="s">
        <v>23</v>
      </c>
      <c r="F1184" t="s">
        <v>0</v>
      </c>
      <c r="G1184" t="s">
        <v>24</v>
      </c>
      <c r="H1184" t="s">
        <v>1</v>
      </c>
      <c r="I1184" t="s">
        <v>85</v>
      </c>
      <c r="J1184" t="s">
        <v>86</v>
      </c>
      <c r="K1184">
        <v>259</v>
      </c>
    </row>
    <row r="1185" spans="1:11">
      <c r="A1185" t="s">
        <v>65</v>
      </c>
      <c r="B1185">
        <v>2187</v>
      </c>
      <c r="C1185" t="s">
        <v>34</v>
      </c>
      <c r="D1185" t="s">
        <v>35</v>
      </c>
      <c r="E1185" t="s">
        <v>23</v>
      </c>
      <c r="F1185" t="s">
        <v>0</v>
      </c>
      <c r="G1185" t="s">
        <v>24</v>
      </c>
      <c r="H1185" t="s">
        <v>5</v>
      </c>
      <c r="I1185" t="s">
        <v>83</v>
      </c>
      <c r="J1185" t="s">
        <v>84</v>
      </c>
      <c r="K1185">
        <v>733</v>
      </c>
    </row>
    <row r="1186" spans="1:11">
      <c r="A1186" t="s">
        <v>65</v>
      </c>
      <c r="B1186">
        <v>2167</v>
      </c>
      <c r="C1186" t="s">
        <v>63</v>
      </c>
      <c r="D1186" t="s">
        <v>33</v>
      </c>
      <c r="E1186" t="s">
        <v>23</v>
      </c>
      <c r="F1186" t="s">
        <v>0</v>
      </c>
      <c r="G1186" t="s">
        <v>24</v>
      </c>
      <c r="H1186" t="s">
        <v>1</v>
      </c>
      <c r="I1186" t="s">
        <v>85</v>
      </c>
      <c r="J1186" t="s">
        <v>86</v>
      </c>
      <c r="K1186">
        <v>195</v>
      </c>
    </row>
    <row r="1187" spans="1:11">
      <c r="A1187" t="s">
        <v>65</v>
      </c>
      <c r="B1187">
        <v>2237</v>
      </c>
      <c r="C1187" t="s">
        <v>42</v>
      </c>
      <c r="D1187" t="s">
        <v>38</v>
      </c>
      <c r="E1187" t="s">
        <v>23</v>
      </c>
      <c r="F1187" t="s">
        <v>4</v>
      </c>
      <c r="G1187" t="s">
        <v>6</v>
      </c>
      <c r="H1187" t="s">
        <v>5</v>
      </c>
      <c r="I1187" t="s">
        <v>83</v>
      </c>
      <c r="J1187" t="s">
        <v>84</v>
      </c>
      <c r="K1187">
        <v>25</v>
      </c>
    </row>
    <row r="1188" spans="1:11">
      <c r="A1188" t="s">
        <v>65</v>
      </c>
      <c r="B1188">
        <v>2197</v>
      </c>
      <c r="C1188" t="s">
        <v>62</v>
      </c>
      <c r="D1188" t="s">
        <v>31</v>
      </c>
      <c r="E1188" t="s">
        <v>23</v>
      </c>
      <c r="F1188" t="s">
        <v>4</v>
      </c>
      <c r="G1188" t="s">
        <v>6</v>
      </c>
      <c r="H1188" t="s">
        <v>5</v>
      </c>
      <c r="I1188" t="s">
        <v>83</v>
      </c>
      <c r="J1188" t="s">
        <v>84</v>
      </c>
      <c r="K1188">
        <v>13</v>
      </c>
    </row>
    <row r="1189" spans="1:11">
      <c r="A1189" t="s">
        <v>65</v>
      </c>
      <c r="B1189">
        <v>2227</v>
      </c>
      <c r="C1189" t="s">
        <v>44</v>
      </c>
      <c r="D1189" t="s">
        <v>41</v>
      </c>
      <c r="E1189" t="s">
        <v>23</v>
      </c>
      <c r="F1189" t="s">
        <v>4</v>
      </c>
      <c r="G1189" t="s">
        <v>6</v>
      </c>
      <c r="H1189" t="s">
        <v>5</v>
      </c>
      <c r="I1189" t="s">
        <v>85</v>
      </c>
      <c r="J1189" t="s">
        <v>86</v>
      </c>
      <c r="K1189">
        <v>14</v>
      </c>
    </row>
    <row r="1190" spans="1:11">
      <c r="A1190" t="s">
        <v>65</v>
      </c>
      <c r="B1190">
        <v>2217</v>
      </c>
      <c r="C1190" t="s">
        <v>36</v>
      </c>
      <c r="D1190" t="s">
        <v>22</v>
      </c>
      <c r="E1190" t="s">
        <v>23</v>
      </c>
      <c r="F1190" t="s">
        <v>0</v>
      </c>
      <c r="G1190" t="s">
        <v>24</v>
      </c>
      <c r="H1190" t="s">
        <v>1</v>
      </c>
      <c r="I1190" t="s">
        <v>83</v>
      </c>
      <c r="J1190" t="s">
        <v>84</v>
      </c>
      <c r="K1190">
        <v>1582</v>
      </c>
    </row>
    <row r="1191" spans="1:11">
      <c r="A1191" t="s">
        <v>65</v>
      </c>
      <c r="B1191">
        <v>2247</v>
      </c>
      <c r="C1191" t="s">
        <v>64</v>
      </c>
      <c r="D1191" t="s">
        <v>26</v>
      </c>
      <c r="E1191" t="s">
        <v>23</v>
      </c>
      <c r="F1191" t="s">
        <v>2</v>
      </c>
      <c r="G1191" t="s">
        <v>11</v>
      </c>
      <c r="H1191" t="s">
        <v>5</v>
      </c>
      <c r="I1191" t="s">
        <v>85</v>
      </c>
      <c r="J1191" t="s">
        <v>86</v>
      </c>
      <c r="K1191">
        <v>64</v>
      </c>
    </row>
    <row r="1192" spans="1:11">
      <c r="A1192" t="s">
        <v>65</v>
      </c>
      <c r="B1192">
        <v>2157</v>
      </c>
      <c r="C1192" t="s">
        <v>46</v>
      </c>
      <c r="D1192" t="s">
        <v>29</v>
      </c>
      <c r="E1192" t="s">
        <v>23</v>
      </c>
      <c r="F1192" t="s">
        <v>16</v>
      </c>
      <c r="G1192" t="s">
        <v>17</v>
      </c>
      <c r="H1192" t="s">
        <v>5</v>
      </c>
      <c r="I1192" t="s">
        <v>83</v>
      </c>
      <c r="J1192" t="s">
        <v>84</v>
      </c>
      <c r="K1192">
        <v>263</v>
      </c>
    </row>
    <row r="1193" spans="1:11">
      <c r="A1193" t="s">
        <v>65</v>
      </c>
      <c r="B1193">
        <v>2167</v>
      </c>
      <c r="C1193" t="s">
        <v>63</v>
      </c>
      <c r="D1193" t="s">
        <v>33</v>
      </c>
      <c r="E1193" t="s">
        <v>23</v>
      </c>
      <c r="F1193" t="s">
        <v>12</v>
      </c>
      <c r="G1193" t="s">
        <v>13</v>
      </c>
      <c r="H1193" t="s">
        <v>1</v>
      </c>
      <c r="I1193" t="s">
        <v>85</v>
      </c>
      <c r="J1193" t="s">
        <v>86</v>
      </c>
      <c r="K1193">
        <v>38</v>
      </c>
    </row>
    <row r="1194" spans="1:11">
      <c r="A1194" t="s">
        <v>65</v>
      </c>
      <c r="B1194">
        <v>2237</v>
      </c>
      <c r="C1194" t="s">
        <v>42</v>
      </c>
      <c r="D1194" t="s">
        <v>38</v>
      </c>
      <c r="E1194" t="s">
        <v>23</v>
      </c>
      <c r="F1194" t="s">
        <v>4</v>
      </c>
      <c r="G1194" t="s">
        <v>6</v>
      </c>
      <c r="H1194" t="s">
        <v>5</v>
      </c>
      <c r="I1194" t="s">
        <v>85</v>
      </c>
      <c r="J1194" t="s">
        <v>86</v>
      </c>
      <c r="K1194">
        <v>12</v>
      </c>
    </row>
    <row r="1195" spans="1:11">
      <c r="A1195" t="s">
        <v>65</v>
      </c>
      <c r="B1195">
        <v>2207</v>
      </c>
      <c r="C1195" t="s">
        <v>57</v>
      </c>
      <c r="D1195" t="s">
        <v>49</v>
      </c>
      <c r="E1195" t="s">
        <v>23</v>
      </c>
      <c r="F1195" t="s">
        <v>9</v>
      </c>
      <c r="G1195" t="s">
        <v>10</v>
      </c>
      <c r="H1195" t="s">
        <v>1</v>
      </c>
      <c r="I1195" t="s">
        <v>85</v>
      </c>
      <c r="J1195" t="s">
        <v>86</v>
      </c>
      <c r="K1195">
        <v>77</v>
      </c>
    </row>
    <row r="1196" spans="1:11">
      <c r="A1196" t="s">
        <v>65</v>
      </c>
      <c r="B1196">
        <v>2237</v>
      </c>
      <c r="C1196" t="s">
        <v>42</v>
      </c>
      <c r="D1196" t="s">
        <v>38</v>
      </c>
      <c r="E1196" t="s">
        <v>23</v>
      </c>
      <c r="F1196" t="s">
        <v>3</v>
      </c>
      <c r="G1196" t="s">
        <v>43</v>
      </c>
      <c r="H1196" t="s">
        <v>5</v>
      </c>
      <c r="I1196" t="s">
        <v>83</v>
      </c>
      <c r="J1196" t="s">
        <v>84</v>
      </c>
      <c r="K1196">
        <v>880</v>
      </c>
    </row>
    <row r="1197" spans="1:11">
      <c r="A1197" t="s">
        <v>65</v>
      </c>
      <c r="B1197">
        <v>2207</v>
      </c>
      <c r="C1197" t="s">
        <v>57</v>
      </c>
      <c r="D1197" t="s">
        <v>49</v>
      </c>
      <c r="E1197" t="s">
        <v>23</v>
      </c>
      <c r="F1197" t="s">
        <v>9</v>
      </c>
      <c r="G1197" t="s">
        <v>10</v>
      </c>
      <c r="H1197" t="s">
        <v>5</v>
      </c>
      <c r="I1197" t="s">
        <v>85</v>
      </c>
      <c r="J1197" t="s">
        <v>86</v>
      </c>
      <c r="K1197">
        <v>61</v>
      </c>
    </row>
    <row r="1198" spans="1:11">
      <c r="A1198" t="s">
        <v>65</v>
      </c>
      <c r="B1198">
        <v>2197</v>
      </c>
      <c r="C1198" t="s">
        <v>62</v>
      </c>
      <c r="D1198" t="s">
        <v>31</v>
      </c>
      <c r="E1198" t="s">
        <v>23</v>
      </c>
      <c r="F1198" t="s">
        <v>0</v>
      </c>
      <c r="G1198" t="s">
        <v>24</v>
      </c>
      <c r="H1198" t="s">
        <v>1</v>
      </c>
      <c r="I1198" t="s">
        <v>85</v>
      </c>
      <c r="J1198" t="s">
        <v>86</v>
      </c>
      <c r="K1198">
        <v>200</v>
      </c>
    </row>
    <row r="1199" spans="1:11">
      <c r="A1199" t="s">
        <v>65</v>
      </c>
      <c r="B1199">
        <v>2217</v>
      </c>
      <c r="C1199" t="s">
        <v>36</v>
      </c>
      <c r="D1199" t="s">
        <v>22</v>
      </c>
      <c r="E1199" t="s">
        <v>23</v>
      </c>
      <c r="F1199" t="s">
        <v>9</v>
      </c>
      <c r="G1199" t="s">
        <v>10</v>
      </c>
      <c r="H1199" t="s">
        <v>1</v>
      </c>
      <c r="I1199" t="s">
        <v>83</v>
      </c>
      <c r="J1199" t="s">
        <v>84</v>
      </c>
      <c r="K1199">
        <v>310</v>
      </c>
    </row>
    <row r="1200" spans="1:11">
      <c r="A1200" t="s">
        <v>65</v>
      </c>
      <c r="B1200">
        <v>2227</v>
      </c>
      <c r="C1200" t="s">
        <v>44</v>
      </c>
      <c r="D1200" t="s">
        <v>41</v>
      </c>
      <c r="E1200" t="s">
        <v>23</v>
      </c>
      <c r="F1200" t="s">
        <v>0</v>
      </c>
      <c r="G1200" t="s">
        <v>24</v>
      </c>
      <c r="H1200" t="s">
        <v>5</v>
      </c>
      <c r="I1200" t="s">
        <v>85</v>
      </c>
      <c r="J1200" t="s">
        <v>86</v>
      </c>
      <c r="K1200">
        <v>439</v>
      </c>
    </row>
    <row r="1201" spans="1:11">
      <c r="A1201" t="s">
        <v>65</v>
      </c>
      <c r="B1201">
        <v>2177</v>
      </c>
      <c r="C1201" t="s">
        <v>52</v>
      </c>
      <c r="D1201" t="s">
        <v>53</v>
      </c>
      <c r="E1201" t="s">
        <v>23</v>
      </c>
      <c r="F1201" t="s">
        <v>9</v>
      </c>
      <c r="G1201" t="s">
        <v>10</v>
      </c>
      <c r="H1201" t="s">
        <v>1</v>
      </c>
      <c r="I1201" t="s">
        <v>83</v>
      </c>
      <c r="J1201" t="s">
        <v>84</v>
      </c>
      <c r="K1201">
        <v>280</v>
      </c>
    </row>
    <row r="1202" spans="1:11">
      <c r="A1202" t="s">
        <v>65</v>
      </c>
      <c r="B1202">
        <v>2227</v>
      </c>
      <c r="C1202" t="s">
        <v>44</v>
      </c>
      <c r="D1202" t="s">
        <v>41</v>
      </c>
      <c r="E1202" t="s">
        <v>23</v>
      </c>
      <c r="F1202" t="s">
        <v>0</v>
      </c>
      <c r="G1202" t="s">
        <v>24</v>
      </c>
      <c r="H1202" t="s">
        <v>5</v>
      </c>
      <c r="I1202" t="s">
        <v>83</v>
      </c>
      <c r="J1202" t="s">
        <v>84</v>
      </c>
      <c r="K1202">
        <v>1130</v>
      </c>
    </row>
    <row r="1203" spans="1:11">
      <c r="A1203" t="s">
        <v>65</v>
      </c>
      <c r="B1203">
        <v>2247</v>
      </c>
      <c r="C1203" t="s">
        <v>64</v>
      </c>
      <c r="D1203" t="s">
        <v>26</v>
      </c>
      <c r="E1203" t="s">
        <v>23</v>
      </c>
      <c r="F1203" t="s">
        <v>9</v>
      </c>
      <c r="G1203" t="s">
        <v>10</v>
      </c>
      <c r="H1203" t="s">
        <v>1</v>
      </c>
      <c r="I1203" t="s">
        <v>83</v>
      </c>
      <c r="J1203" t="s">
        <v>84</v>
      </c>
      <c r="K1203">
        <v>410</v>
      </c>
    </row>
    <row r="1204" spans="1:11">
      <c r="A1204" t="s">
        <v>65</v>
      </c>
      <c r="B1204">
        <v>2227</v>
      </c>
      <c r="C1204" t="s">
        <v>44</v>
      </c>
      <c r="D1204" t="s">
        <v>41</v>
      </c>
      <c r="E1204" t="s">
        <v>23</v>
      </c>
      <c r="F1204" t="s">
        <v>4</v>
      </c>
      <c r="G1204" t="s">
        <v>6</v>
      </c>
      <c r="H1204" t="s">
        <v>1</v>
      </c>
      <c r="I1204" t="s">
        <v>83</v>
      </c>
      <c r="J1204" t="s">
        <v>84</v>
      </c>
      <c r="K1204">
        <v>937</v>
      </c>
    </row>
    <row r="1205" spans="1:11">
      <c r="A1205" t="s">
        <v>65</v>
      </c>
      <c r="B1205">
        <v>2207</v>
      </c>
      <c r="C1205" t="s">
        <v>57</v>
      </c>
      <c r="D1205" t="s">
        <v>49</v>
      </c>
      <c r="E1205" t="s">
        <v>23</v>
      </c>
      <c r="F1205" t="s">
        <v>4</v>
      </c>
      <c r="G1205" t="s">
        <v>6</v>
      </c>
      <c r="H1205" t="s">
        <v>5</v>
      </c>
      <c r="I1205" t="s">
        <v>83</v>
      </c>
      <c r="J1205" t="s">
        <v>84</v>
      </c>
      <c r="K1205">
        <v>19</v>
      </c>
    </row>
    <row r="1206" spans="1:11">
      <c r="A1206" t="s">
        <v>65</v>
      </c>
      <c r="B1206">
        <v>2237</v>
      </c>
      <c r="C1206" t="s">
        <v>42</v>
      </c>
      <c r="D1206" t="s">
        <v>38</v>
      </c>
      <c r="E1206" t="s">
        <v>23</v>
      </c>
      <c r="F1206" t="s">
        <v>9</v>
      </c>
      <c r="G1206" t="s">
        <v>10</v>
      </c>
      <c r="H1206" t="s">
        <v>5</v>
      </c>
      <c r="I1206" t="s">
        <v>85</v>
      </c>
      <c r="J1206" t="s">
        <v>86</v>
      </c>
      <c r="K1206">
        <v>47</v>
      </c>
    </row>
    <row r="1207" spans="1:11">
      <c r="A1207" t="s">
        <v>65</v>
      </c>
      <c r="B1207">
        <v>2157</v>
      </c>
      <c r="C1207" t="s">
        <v>46</v>
      </c>
      <c r="D1207" t="s">
        <v>29</v>
      </c>
      <c r="E1207" t="s">
        <v>23</v>
      </c>
      <c r="F1207" t="s">
        <v>8</v>
      </c>
      <c r="G1207" t="s">
        <v>14</v>
      </c>
      <c r="H1207" t="s">
        <v>1</v>
      </c>
      <c r="I1207" t="s">
        <v>85</v>
      </c>
      <c r="J1207" t="s">
        <v>86</v>
      </c>
      <c r="K1207">
        <v>91</v>
      </c>
    </row>
    <row r="1208" spans="1:11">
      <c r="A1208" t="s">
        <v>65</v>
      </c>
      <c r="B1208">
        <v>2157</v>
      </c>
      <c r="C1208" t="s">
        <v>46</v>
      </c>
      <c r="D1208" t="s">
        <v>29</v>
      </c>
      <c r="E1208" t="s">
        <v>23</v>
      </c>
      <c r="F1208" t="s">
        <v>16</v>
      </c>
      <c r="G1208" t="s">
        <v>17</v>
      </c>
      <c r="H1208" t="s">
        <v>1</v>
      </c>
      <c r="I1208" t="s">
        <v>85</v>
      </c>
      <c r="J1208" t="s">
        <v>86</v>
      </c>
      <c r="K1208">
        <v>8</v>
      </c>
    </row>
    <row r="1209" spans="1:11">
      <c r="A1209" t="s">
        <v>65</v>
      </c>
      <c r="B1209">
        <v>2247</v>
      </c>
      <c r="C1209" t="s">
        <v>64</v>
      </c>
      <c r="D1209" t="s">
        <v>26</v>
      </c>
      <c r="E1209" t="s">
        <v>23</v>
      </c>
      <c r="F1209" t="s">
        <v>2</v>
      </c>
      <c r="G1209" t="s">
        <v>11</v>
      </c>
      <c r="H1209" t="s">
        <v>1</v>
      </c>
      <c r="I1209" t="s">
        <v>85</v>
      </c>
      <c r="J1209" t="s">
        <v>86</v>
      </c>
      <c r="K1209">
        <v>509</v>
      </c>
    </row>
    <row r="1210" spans="1:11">
      <c r="A1210" t="s">
        <v>65</v>
      </c>
      <c r="B1210">
        <v>2237</v>
      </c>
      <c r="C1210" t="s">
        <v>42</v>
      </c>
      <c r="D1210" t="s">
        <v>38</v>
      </c>
      <c r="E1210" t="s">
        <v>23</v>
      </c>
      <c r="F1210" t="s">
        <v>8</v>
      </c>
      <c r="G1210" t="s">
        <v>14</v>
      </c>
      <c r="H1210" t="s">
        <v>5</v>
      </c>
      <c r="I1210" t="s">
        <v>85</v>
      </c>
      <c r="J1210" t="s">
        <v>86</v>
      </c>
      <c r="K1210">
        <v>238</v>
      </c>
    </row>
    <row r="1211" spans="1:11">
      <c r="A1211" t="s">
        <v>65</v>
      </c>
      <c r="B1211">
        <v>2247</v>
      </c>
      <c r="C1211" t="s">
        <v>64</v>
      </c>
      <c r="D1211" t="s">
        <v>26</v>
      </c>
      <c r="E1211" t="s">
        <v>23</v>
      </c>
      <c r="F1211" t="s">
        <v>0</v>
      </c>
      <c r="G1211" t="s">
        <v>24</v>
      </c>
      <c r="H1211" t="s">
        <v>5</v>
      </c>
      <c r="I1211" t="s">
        <v>83</v>
      </c>
      <c r="J1211" t="s">
        <v>84</v>
      </c>
      <c r="K1211">
        <v>1011</v>
      </c>
    </row>
    <row r="1212" spans="1:11">
      <c r="A1212" t="s">
        <v>65</v>
      </c>
      <c r="B1212">
        <v>2197</v>
      </c>
      <c r="C1212" t="s">
        <v>62</v>
      </c>
      <c r="D1212" t="s">
        <v>31</v>
      </c>
      <c r="E1212" t="s">
        <v>23</v>
      </c>
      <c r="F1212" t="s">
        <v>2</v>
      </c>
      <c r="G1212" t="s">
        <v>11</v>
      </c>
      <c r="H1212" t="s">
        <v>5</v>
      </c>
      <c r="I1212" t="s">
        <v>85</v>
      </c>
      <c r="J1212" t="s">
        <v>86</v>
      </c>
      <c r="K1212">
        <v>85</v>
      </c>
    </row>
    <row r="1213" spans="1:11">
      <c r="A1213" t="s">
        <v>65</v>
      </c>
      <c r="B1213">
        <v>2187</v>
      </c>
      <c r="C1213" t="s">
        <v>34</v>
      </c>
      <c r="D1213" t="s">
        <v>35</v>
      </c>
      <c r="E1213" t="s">
        <v>23</v>
      </c>
      <c r="F1213" t="s">
        <v>2</v>
      </c>
      <c r="G1213" t="s">
        <v>11</v>
      </c>
      <c r="H1213" t="s">
        <v>1</v>
      </c>
      <c r="I1213" t="s">
        <v>83</v>
      </c>
      <c r="J1213" t="s">
        <v>84</v>
      </c>
      <c r="K1213">
        <v>5439</v>
      </c>
    </row>
    <row r="1214" spans="1:11">
      <c r="A1214" t="s">
        <v>65</v>
      </c>
      <c r="B1214">
        <v>2247</v>
      </c>
      <c r="C1214" t="s">
        <v>64</v>
      </c>
      <c r="D1214" t="s">
        <v>26</v>
      </c>
      <c r="E1214" t="s">
        <v>23</v>
      </c>
      <c r="F1214" t="s">
        <v>8</v>
      </c>
      <c r="G1214" t="s">
        <v>14</v>
      </c>
      <c r="H1214" t="s">
        <v>5</v>
      </c>
      <c r="I1214" t="s">
        <v>83</v>
      </c>
      <c r="J1214" t="s">
        <v>84</v>
      </c>
      <c r="K1214">
        <v>184</v>
      </c>
    </row>
    <row r="1215" spans="1:11">
      <c r="A1215" t="s">
        <v>65</v>
      </c>
      <c r="B1215">
        <v>2197</v>
      </c>
      <c r="C1215" t="s">
        <v>62</v>
      </c>
      <c r="D1215" t="s">
        <v>31</v>
      </c>
      <c r="E1215" t="s">
        <v>23</v>
      </c>
      <c r="F1215" t="s">
        <v>3</v>
      </c>
      <c r="G1215" t="s">
        <v>43</v>
      </c>
      <c r="H1215" t="s">
        <v>1</v>
      </c>
      <c r="I1215" t="s">
        <v>83</v>
      </c>
      <c r="J1215" t="s">
        <v>84</v>
      </c>
      <c r="K1215">
        <v>270</v>
      </c>
    </row>
    <row r="1216" spans="1:11">
      <c r="A1216" t="s">
        <v>65</v>
      </c>
      <c r="B1216">
        <v>2167</v>
      </c>
      <c r="C1216" t="s">
        <v>63</v>
      </c>
      <c r="D1216" t="s">
        <v>33</v>
      </c>
      <c r="E1216" t="s">
        <v>23</v>
      </c>
      <c r="F1216" t="s">
        <v>12</v>
      </c>
      <c r="G1216" t="s">
        <v>13</v>
      </c>
      <c r="H1216" t="s">
        <v>5</v>
      </c>
      <c r="I1216" t="s">
        <v>83</v>
      </c>
      <c r="J1216" t="s">
        <v>84</v>
      </c>
      <c r="K1216">
        <v>288</v>
      </c>
    </row>
    <row r="1217" spans="1:11">
      <c r="A1217" t="s">
        <v>65</v>
      </c>
      <c r="B1217">
        <v>2247</v>
      </c>
      <c r="C1217" t="s">
        <v>64</v>
      </c>
      <c r="D1217" t="s">
        <v>26</v>
      </c>
      <c r="E1217" t="s">
        <v>23</v>
      </c>
      <c r="F1217" t="s">
        <v>12</v>
      </c>
      <c r="G1217" t="s">
        <v>13</v>
      </c>
      <c r="H1217" t="s">
        <v>5</v>
      </c>
      <c r="I1217" t="s">
        <v>83</v>
      </c>
      <c r="J1217" t="s">
        <v>84</v>
      </c>
      <c r="K1217">
        <v>297</v>
      </c>
    </row>
    <row r="1218" spans="1:11">
      <c r="A1218" t="s">
        <v>65</v>
      </c>
      <c r="B1218">
        <v>2187</v>
      </c>
      <c r="C1218" t="s">
        <v>34</v>
      </c>
      <c r="D1218" t="s">
        <v>35</v>
      </c>
      <c r="E1218" t="s">
        <v>23</v>
      </c>
      <c r="F1218" t="s">
        <v>16</v>
      </c>
      <c r="G1218" t="s">
        <v>17</v>
      </c>
      <c r="H1218" t="s">
        <v>5</v>
      </c>
      <c r="I1218" t="s">
        <v>83</v>
      </c>
      <c r="J1218" t="s">
        <v>84</v>
      </c>
      <c r="K1218">
        <v>331</v>
      </c>
    </row>
    <row r="1219" spans="1:11">
      <c r="A1219" t="s">
        <v>65</v>
      </c>
      <c r="B1219">
        <v>2217</v>
      </c>
      <c r="C1219" t="s">
        <v>36</v>
      </c>
      <c r="D1219" t="s">
        <v>22</v>
      </c>
      <c r="E1219" t="s">
        <v>23</v>
      </c>
      <c r="F1219" t="s">
        <v>3</v>
      </c>
      <c r="G1219" t="s">
        <v>43</v>
      </c>
      <c r="H1219" t="s">
        <v>5</v>
      </c>
      <c r="I1219" t="s">
        <v>85</v>
      </c>
      <c r="J1219" t="s">
        <v>86</v>
      </c>
      <c r="K1219">
        <v>111</v>
      </c>
    </row>
    <row r="1220" spans="1:11">
      <c r="A1220" t="s">
        <v>65</v>
      </c>
      <c r="B1220">
        <v>2207</v>
      </c>
      <c r="C1220" t="s">
        <v>57</v>
      </c>
      <c r="D1220" t="s">
        <v>49</v>
      </c>
      <c r="E1220" t="s">
        <v>23</v>
      </c>
      <c r="F1220" t="s">
        <v>16</v>
      </c>
      <c r="G1220" t="s">
        <v>17</v>
      </c>
      <c r="H1220" t="s">
        <v>5</v>
      </c>
      <c r="I1220" t="s">
        <v>83</v>
      </c>
      <c r="J1220" t="s">
        <v>84</v>
      </c>
      <c r="K1220">
        <v>258</v>
      </c>
    </row>
    <row r="1221" spans="1:11">
      <c r="A1221" t="s">
        <v>65</v>
      </c>
      <c r="B1221">
        <v>2237</v>
      </c>
      <c r="C1221" t="s">
        <v>42</v>
      </c>
      <c r="D1221" t="s">
        <v>38</v>
      </c>
      <c r="E1221" t="s">
        <v>23</v>
      </c>
      <c r="F1221" t="s">
        <v>12</v>
      </c>
      <c r="G1221" t="s">
        <v>13</v>
      </c>
      <c r="H1221" t="s">
        <v>1</v>
      </c>
      <c r="I1221" t="s">
        <v>85</v>
      </c>
      <c r="J1221" t="s">
        <v>86</v>
      </c>
      <c r="K1221">
        <v>34</v>
      </c>
    </row>
    <row r="1222" spans="1:11">
      <c r="A1222" t="s">
        <v>65</v>
      </c>
      <c r="B1222">
        <v>2177</v>
      </c>
      <c r="C1222" t="s">
        <v>52</v>
      </c>
      <c r="D1222" t="s">
        <v>53</v>
      </c>
      <c r="E1222" t="s">
        <v>23</v>
      </c>
      <c r="F1222" t="s">
        <v>12</v>
      </c>
      <c r="G1222" t="s">
        <v>13</v>
      </c>
      <c r="H1222" t="s">
        <v>5</v>
      </c>
      <c r="I1222" t="s">
        <v>83</v>
      </c>
      <c r="J1222" t="s">
        <v>84</v>
      </c>
      <c r="K1222">
        <v>277</v>
      </c>
    </row>
    <row r="1223" spans="1:11">
      <c r="A1223" t="s">
        <v>65</v>
      </c>
      <c r="B1223">
        <v>2157</v>
      </c>
      <c r="C1223" t="s">
        <v>46</v>
      </c>
      <c r="D1223" t="s">
        <v>29</v>
      </c>
      <c r="E1223" t="s">
        <v>23</v>
      </c>
      <c r="F1223" t="s">
        <v>0</v>
      </c>
      <c r="G1223" t="s">
        <v>24</v>
      </c>
      <c r="H1223" t="s">
        <v>1</v>
      </c>
      <c r="I1223" t="s">
        <v>83</v>
      </c>
      <c r="J1223" t="s">
        <v>84</v>
      </c>
      <c r="K1223">
        <v>1250</v>
      </c>
    </row>
    <row r="1224" spans="1:11">
      <c r="A1224" t="s">
        <v>65</v>
      </c>
      <c r="B1224">
        <v>2167</v>
      </c>
      <c r="C1224" t="s">
        <v>63</v>
      </c>
      <c r="D1224" t="s">
        <v>33</v>
      </c>
      <c r="E1224" t="s">
        <v>23</v>
      </c>
      <c r="F1224" t="s">
        <v>4</v>
      </c>
      <c r="G1224" t="s">
        <v>6</v>
      </c>
      <c r="H1224" t="s">
        <v>5</v>
      </c>
      <c r="I1224" t="s">
        <v>83</v>
      </c>
      <c r="J1224" t="s">
        <v>84</v>
      </c>
      <c r="K1224">
        <v>20</v>
      </c>
    </row>
    <row r="1225" spans="1:11">
      <c r="A1225" t="s">
        <v>65</v>
      </c>
      <c r="B1225">
        <v>2237</v>
      </c>
      <c r="C1225" t="s">
        <v>42</v>
      </c>
      <c r="D1225" t="s">
        <v>38</v>
      </c>
      <c r="E1225" t="s">
        <v>23</v>
      </c>
      <c r="F1225" t="s">
        <v>0</v>
      </c>
      <c r="G1225" t="s">
        <v>24</v>
      </c>
      <c r="H1225" t="s">
        <v>1</v>
      </c>
      <c r="I1225" t="s">
        <v>85</v>
      </c>
      <c r="J1225" t="s">
        <v>86</v>
      </c>
      <c r="K1225">
        <v>252</v>
      </c>
    </row>
    <row r="1226" spans="1:11">
      <c r="A1226" t="s">
        <v>65</v>
      </c>
      <c r="B1226">
        <v>2217</v>
      </c>
      <c r="C1226" t="s">
        <v>36</v>
      </c>
      <c r="D1226" t="s">
        <v>22</v>
      </c>
      <c r="E1226" t="s">
        <v>23</v>
      </c>
      <c r="F1226" t="s">
        <v>2</v>
      </c>
      <c r="G1226" t="s">
        <v>11</v>
      </c>
      <c r="H1226" t="s">
        <v>5</v>
      </c>
      <c r="I1226" t="s">
        <v>83</v>
      </c>
      <c r="J1226" t="s">
        <v>84</v>
      </c>
      <c r="K1226">
        <v>478</v>
      </c>
    </row>
    <row r="1227" spans="1:11">
      <c r="A1227" t="s">
        <v>65</v>
      </c>
      <c r="B1227">
        <v>2157</v>
      </c>
      <c r="C1227" t="s">
        <v>46</v>
      </c>
      <c r="D1227" t="s">
        <v>29</v>
      </c>
      <c r="E1227" t="s">
        <v>23</v>
      </c>
      <c r="F1227" t="s">
        <v>16</v>
      </c>
      <c r="G1227" t="s">
        <v>17</v>
      </c>
      <c r="H1227" t="s">
        <v>5</v>
      </c>
      <c r="I1227" t="s">
        <v>85</v>
      </c>
      <c r="J1227" t="s">
        <v>86</v>
      </c>
      <c r="K1227">
        <v>39</v>
      </c>
    </row>
    <row r="1228" spans="1:11">
      <c r="A1228" t="s">
        <v>65</v>
      </c>
      <c r="B1228">
        <v>2237</v>
      </c>
      <c r="C1228" t="s">
        <v>42</v>
      </c>
      <c r="D1228" t="s">
        <v>38</v>
      </c>
      <c r="E1228" t="s">
        <v>23</v>
      </c>
      <c r="F1228" t="s">
        <v>2</v>
      </c>
      <c r="G1228" t="s">
        <v>11</v>
      </c>
      <c r="H1228" t="s">
        <v>1</v>
      </c>
      <c r="I1228" t="s">
        <v>83</v>
      </c>
      <c r="J1228" t="s">
        <v>84</v>
      </c>
      <c r="K1228">
        <v>3509</v>
      </c>
    </row>
    <row r="1229" spans="1:11">
      <c r="A1229" t="s">
        <v>65</v>
      </c>
      <c r="B1229">
        <v>2167</v>
      </c>
      <c r="C1229" t="s">
        <v>63</v>
      </c>
      <c r="D1229" t="s">
        <v>33</v>
      </c>
      <c r="E1229" t="s">
        <v>23</v>
      </c>
      <c r="F1229" t="s">
        <v>2</v>
      </c>
      <c r="G1229" t="s">
        <v>11</v>
      </c>
      <c r="H1229" t="s">
        <v>1</v>
      </c>
      <c r="I1229" t="s">
        <v>85</v>
      </c>
      <c r="J1229" t="s">
        <v>86</v>
      </c>
      <c r="K1229">
        <v>782</v>
      </c>
    </row>
    <row r="1230" spans="1:11">
      <c r="A1230" t="s">
        <v>65</v>
      </c>
      <c r="B1230">
        <v>2187</v>
      </c>
      <c r="C1230" t="s">
        <v>34</v>
      </c>
      <c r="D1230" t="s">
        <v>35</v>
      </c>
      <c r="E1230" t="s">
        <v>23</v>
      </c>
      <c r="F1230" t="s">
        <v>8</v>
      </c>
      <c r="G1230" t="s">
        <v>14</v>
      </c>
      <c r="H1230" t="s">
        <v>1</v>
      </c>
      <c r="I1230" t="s">
        <v>85</v>
      </c>
      <c r="J1230" t="s">
        <v>86</v>
      </c>
      <c r="K1230">
        <v>88</v>
      </c>
    </row>
    <row r="1231" spans="1:11">
      <c r="A1231" t="s">
        <v>65</v>
      </c>
      <c r="B1231">
        <v>2187</v>
      </c>
      <c r="C1231" t="s">
        <v>34</v>
      </c>
      <c r="D1231" t="s">
        <v>35</v>
      </c>
      <c r="E1231" t="s">
        <v>23</v>
      </c>
      <c r="F1231" t="s">
        <v>0</v>
      </c>
      <c r="G1231" t="s">
        <v>24</v>
      </c>
      <c r="H1231" t="s">
        <v>1</v>
      </c>
      <c r="I1231" t="s">
        <v>83</v>
      </c>
      <c r="J1231" t="s">
        <v>84</v>
      </c>
      <c r="K1231">
        <v>1276</v>
      </c>
    </row>
    <row r="1232" spans="1:11">
      <c r="A1232" t="s">
        <v>65</v>
      </c>
      <c r="B1232">
        <v>2227</v>
      </c>
      <c r="C1232" t="s">
        <v>44</v>
      </c>
      <c r="D1232" t="s">
        <v>41</v>
      </c>
      <c r="E1232" t="s">
        <v>23</v>
      </c>
      <c r="F1232" t="s">
        <v>16</v>
      </c>
      <c r="G1232" t="s">
        <v>17</v>
      </c>
      <c r="H1232" t="s">
        <v>5</v>
      </c>
      <c r="I1232" t="s">
        <v>83</v>
      </c>
      <c r="J1232" t="s">
        <v>84</v>
      </c>
      <c r="K1232">
        <v>242</v>
      </c>
    </row>
    <row r="1233" spans="1:11">
      <c r="A1233" t="s">
        <v>65</v>
      </c>
      <c r="B1233">
        <v>2237</v>
      </c>
      <c r="C1233" t="s">
        <v>42</v>
      </c>
      <c r="D1233" t="s">
        <v>38</v>
      </c>
      <c r="E1233" t="s">
        <v>23</v>
      </c>
      <c r="F1233" t="s">
        <v>9</v>
      </c>
      <c r="G1233" t="s">
        <v>10</v>
      </c>
      <c r="H1233" t="s">
        <v>1</v>
      </c>
      <c r="I1233" t="s">
        <v>83</v>
      </c>
      <c r="J1233" t="s">
        <v>84</v>
      </c>
      <c r="K1233">
        <v>389</v>
      </c>
    </row>
    <row r="1234" spans="1:11">
      <c r="A1234" t="s">
        <v>65</v>
      </c>
      <c r="B1234">
        <v>2227</v>
      </c>
      <c r="C1234" t="s">
        <v>44</v>
      </c>
      <c r="D1234" t="s">
        <v>41</v>
      </c>
      <c r="E1234" t="s">
        <v>23</v>
      </c>
      <c r="F1234" t="s">
        <v>2</v>
      </c>
      <c r="G1234" t="s">
        <v>11</v>
      </c>
      <c r="H1234" t="s">
        <v>1</v>
      </c>
      <c r="I1234" t="s">
        <v>83</v>
      </c>
      <c r="J1234" t="s">
        <v>84</v>
      </c>
      <c r="K1234">
        <v>3765</v>
      </c>
    </row>
    <row r="1235" spans="1:11">
      <c r="A1235" t="s">
        <v>65</v>
      </c>
      <c r="B1235">
        <v>2217</v>
      </c>
      <c r="C1235" t="s">
        <v>36</v>
      </c>
      <c r="D1235" t="s">
        <v>22</v>
      </c>
      <c r="E1235" t="s">
        <v>23</v>
      </c>
      <c r="F1235" t="s">
        <v>8</v>
      </c>
      <c r="G1235" t="s">
        <v>14</v>
      </c>
      <c r="H1235" t="s">
        <v>5</v>
      </c>
      <c r="I1235" t="s">
        <v>85</v>
      </c>
      <c r="J1235" t="s">
        <v>86</v>
      </c>
      <c r="K1235">
        <v>218</v>
      </c>
    </row>
    <row r="1236" spans="1:11">
      <c r="A1236" t="s">
        <v>65</v>
      </c>
      <c r="B1236">
        <v>2247</v>
      </c>
      <c r="C1236" t="s">
        <v>64</v>
      </c>
      <c r="D1236" t="s">
        <v>26</v>
      </c>
      <c r="E1236" t="s">
        <v>23</v>
      </c>
      <c r="F1236" t="s">
        <v>16</v>
      </c>
      <c r="G1236" t="s">
        <v>17</v>
      </c>
      <c r="H1236" t="s">
        <v>1</v>
      </c>
      <c r="I1236" t="s">
        <v>85</v>
      </c>
      <c r="J1236" t="s">
        <v>86</v>
      </c>
      <c r="K1236">
        <v>18</v>
      </c>
    </row>
    <row r="1237" spans="1:11">
      <c r="A1237" t="s">
        <v>65</v>
      </c>
      <c r="B1237">
        <v>2227</v>
      </c>
      <c r="C1237" t="s">
        <v>44</v>
      </c>
      <c r="D1237" t="s">
        <v>41</v>
      </c>
      <c r="E1237" t="s">
        <v>23</v>
      </c>
      <c r="F1237" t="s">
        <v>9</v>
      </c>
      <c r="G1237" t="s">
        <v>10</v>
      </c>
      <c r="H1237" t="s">
        <v>5</v>
      </c>
      <c r="I1237" t="s">
        <v>85</v>
      </c>
      <c r="J1237" t="s">
        <v>86</v>
      </c>
      <c r="K1237">
        <v>53</v>
      </c>
    </row>
    <row r="1238" spans="1:11">
      <c r="A1238" t="s">
        <v>65</v>
      </c>
      <c r="B1238">
        <v>2177</v>
      </c>
      <c r="C1238" t="s">
        <v>52</v>
      </c>
      <c r="D1238" t="s">
        <v>53</v>
      </c>
      <c r="E1238" t="s">
        <v>23</v>
      </c>
      <c r="F1238" t="s">
        <v>4</v>
      </c>
      <c r="G1238" t="s">
        <v>6</v>
      </c>
      <c r="H1238" t="s">
        <v>1</v>
      </c>
      <c r="I1238" t="s">
        <v>85</v>
      </c>
      <c r="J1238" t="s">
        <v>86</v>
      </c>
      <c r="K1238">
        <v>230</v>
      </c>
    </row>
    <row r="1239" spans="1:11">
      <c r="A1239" t="s">
        <v>65</v>
      </c>
      <c r="B1239">
        <v>2187</v>
      </c>
      <c r="C1239" t="s">
        <v>34</v>
      </c>
      <c r="D1239" t="s">
        <v>35</v>
      </c>
      <c r="E1239" t="s">
        <v>23</v>
      </c>
      <c r="F1239" t="s">
        <v>12</v>
      </c>
      <c r="G1239" t="s">
        <v>13</v>
      </c>
      <c r="H1239" t="s">
        <v>5</v>
      </c>
      <c r="I1239" t="s">
        <v>85</v>
      </c>
      <c r="J1239" t="s">
        <v>86</v>
      </c>
      <c r="K1239">
        <v>85</v>
      </c>
    </row>
    <row r="1240" spans="1:11">
      <c r="A1240" t="s">
        <v>65</v>
      </c>
      <c r="B1240">
        <v>2227</v>
      </c>
      <c r="C1240" t="s">
        <v>44</v>
      </c>
      <c r="D1240" t="s">
        <v>41</v>
      </c>
      <c r="E1240" t="s">
        <v>23</v>
      </c>
      <c r="F1240" t="s">
        <v>0</v>
      </c>
      <c r="G1240" t="s">
        <v>24</v>
      </c>
      <c r="H1240" t="s">
        <v>1</v>
      </c>
      <c r="I1240" t="s">
        <v>83</v>
      </c>
      <c r="J1240" t="s">
        <v>84</v>
      </c>
      <c r="K1240">
        <v>1696</v>
      </c>
    </row>
    <row r="1241" spans="1:11">
      <c r="A1241" t="s">
        <v>65</v>
      </c>
      <c r="B1241">
        <v>2187</v>
      </c>
      <c r="C1241" t="s">
        <v>34</v>
      </c>
      <c r="D1241" t="s">
        <v>35</v>
      </c>
      <c r="E1241" t="s">
        <v>23</v>
      </c>
      <c r="F1241" t="s">
        <v>9</v>
      </c>
      <c r="G1241" t="s">
        <v>10</v>
      </c>
      <c r="H1241" t="s">
        <v>1</v>
      </c>
      <c r="I1241" t="s">
        <v>83</v>
      </c>
      <c r="J1241" t="s">
        <v>84</v>
      </c>
      <c r="K1241">
        <v>318</v>
      </c>
    </row>
    <row r="1242" spans="1:11">
      <c r="A1242" t="s">
        <v>65</v>
      </c>
      <c r="B1242">
        <v>2167</v>
      </c>
      <c r="C1242" t="s">
        <v>63</v>
      </c>
      <c r="D1242" t="s">
        <v>33</v>
      </c>
      <c r="E1242" t="s">
        <v>23</v>
      </c>
      <c r="F1242" t="s">
        <v>9</v>
      </c>
      <c r="G1242" t="s">
        <v>10</v>
      </c>
      <c r="H1242" t="s">
        <v>1</v>
      </c>
      <c r="I1242" t="s">
        <v>85</v>
      </c>
      <c r="J1242" t="s">
        <v>86</v>
      </c>
      <c r="K1242">
        <v>72</v>
      </c>
    </row>
    <row r="1243" spans="1:11">
      <c r="A1243" t="s">
        <v>65</v>
      </c>
      <c r="B1243">
        <v>2227</v>
      </c>
      <c r="C1243" t="s">
        <v>44</v>
      </c>
      <c r="D1243" t="s">
        <v>41</v>
      </c>
      <c r="E1243" t="s">
        <v>23</v>
      </c>
      <c r="F1243" t="s">
        <v>8</v>
      </c>
      <c r="G1243" t="s">
        <v>14</v>
      </c>
      <c r="H1243" t="s">
        <v>5</v>
      </c>
      <c r="I1243" t="s">
        <v>83</v>
      </c>
      <c r="J1243" t="s">
        <v>84</v>
      </c>
      <c r="K1243">
        <v>245</v>
      </c>
    </row>
    <row r="1244" spans="1:11">
      <c r="A1244" t="s">
        <v>65</v>
      </c>
      <c r="B1244">
        <v>2207</v>
      </c>
      <c r="C1244" t="s">
        <v>57</v>
      </c>
      <c r="D1244" t="s">
        <v>49</v>
      </c>
      <c r="E1244" t="s">
        <v>23</v>
      </c>
      <c r="F1244" t="s">
        <v>0</v>
      </c>
      <c r="G1244" t="s">
        <v>24</v>
      </c>
      <c r="H1244" t="s">
        <v>5</v>
      </c>
      <c r="I1244" t="s">
        <v>85</v>
      </c>
      <c r="J1244" t="s">
        <v>86</v>
      </c>
      <c r="K1244">
        <v>214</v>
      </c>
    </row>
    <row r="1245" spans="1:11">
      <c r="A1245" t="s">
        <v>65</v>
      </c>
      <c r="B1245">
        <v>2177</v>
      </c>
      <c r="C1245" t="s">
        <v>52</v>
      </c>
      <c r="D1245" t="s">
        <v>53</v>
      </c>
      <c r="E1245" t="s">
        <v>23</v>
      </c>
      <c r="F1245" t="s">
        <v>0</v>
      </c>
      <c r="G1245" t="s">
        <v>24</v>
      </c>
      <c r="H1245" t="s">
        <v>1</v>
      </c>
      <c r="I1245" t="s">
        <v>85</v>
      </c>
      <c r="J1245" t="s">
        <v>86</v>
      </c>
      <c r="K1245">
        <v>176</v>
      </c>
    </row>
    <row r="1246" spans="1:11">
      <c r="A1246" t="s">
        <v>65</v>
      </c>
      <c r="B1246">
        <v>2207</v>
      </c>
      <c r="C1246" t="s">
        <v>57</v>
      </c>
      <c r="D1246" t="s">
        <v>49</v>
      </c>
      <c r="E1246" t="s">
        <v>23</v>
      </c>
      <c r="F1246" t="s">
        <v>12</v>
      </c>
      <c r="G1246" t="s">
        <v>13</v>
      </c>
      <c r="H1246" t="s">
        <v>5</v>
      </c>
      <c r="I1246" t="s">
        <v>83</v>
      </c>
      <c r="J1246" t="s">
        <v>84</v>
      </c>
      <c r="K1246">
        <v>381</v>
      </c>
    </row>
    <row r="1247" spans="1:11">
      <c r="A1247" t="s">
        <v>65</v>
      </c>
      <c r="B1247">
        <v>2237</v>
      </c>
      <c r="C1247" t="s">
        <v>42</v>
      </c>
      <c r="D1247" t="s">
        <v>38</v>
      </c>
      <c r="E1247" t="s">
        <v>23</v>
      </c>
      <c r="F1247" t="s">
        <v>12</v>
      </c>
      <c r="G1247" t="s">
        <v>13</v>
      </c>
      <c r="H1247" t="s">
        <v>5</v>
      </c>
      <c r="I1247" t="s">
        <v>83</v>
      </c>
      <c r="J1247" t="s">
        <v>84</v>
      </c>
      <c r="K1247">
        <v>297</v>
      </c>
    </row>
    <row r="1248" spans="1:11">
      <c r="A1248" t="s">
        <v>65</v>
      </c>
      <c r="B1248">
        <v>2237</v>
      </c>
      <c r="C1248" t="s">
        <v>42</v>
      </c>
      <c r="D1248" t="s">
        <v>38</v>
      </c>
      <c r="E1248" t="s">
        <v>23</v>
      </c>
      <c r="F1248" t="s">
        <v>4</v>
      </c>
      <c r="G1248" t="s">
        <v>6</v>
      </c>
      <c r="H1248" t="s">
        <v>1</v>
      </c>
      <c r="I1248" t="s">
        <v>85</v>
      </c>
      <c r="J1248" t="s">
        <v>86</v>
      </c>
      <c r="K1248">
        <v>250</v>
      </c>
    </row>
    <row r="1249" spans="1:11">
      <c r="A1249" t="s">
        <v>65</v>
      </c>
      <c r="B1249">
        <v>2157</v>
      </c>
      <c r="C1249" t="s">
        <v>46</v>
      </c>
      <c r="D1249" t="s">
        <v>29</v>
      </c>
      <c r="E1249" t="s">
        <v>23</v>
      </c>
      <c r="F1249" t="s">
        <v>0</v>
      </c>
      <c r="G1249" t="s">
        <v>24</v>
      </c>
      <c r="H1249" t="s">
        <v>5</v>
      </c>
      <c r="I1249" t="s">
        <v>83</v>
      </c>
      <c r="J1249" t="s">
        <v>84</v>
      </c>
      <c r="K1249">
        <v>820</v>
      </c>
    </row>
    <row r="1250" spans="1:11">
      <c r="A1250" t="s">
        <v>65</v>
      </c>
      <c r="B1250">
        <v>2177</v>
      </c>
      <c r="C1250" t="s">
        <v>52</v>
      </c>
      <c r="D1250" t="s">
        <v>53</v>
      </c>
      <c r="E1250" t="s">
        <v>23</v>
      </c>
      <c r="F1250" t="s">
        <v>16</v>
      </c>
      <c r="G1250" t="s">
        <v>17</v>
      </c>
      <c r="H1250" t="s">
        <v>1</v>
      </c>
      <c r="I1250" t="s">
        <v>85</v>
      </c>
      <c r="J1250" t="s">
        <v>86</v>
      </c>
      <c r="K1250">
        <v>14</v>
      </c>
    </row>
    <row r="1251" spans="1:11">
      <c r="A1251" t="s">
        <v>65</v>
      </c>
      <c r="B1251">
        <v>2167</v>
      </c>
      <c r="C1251" t="s">
        <v>63</v>
      </c>
      <c r="D1251" t="s">
        <v>33</v>
      </c>
      <c r="E1251" t="s">
        <v>23</v>
      </c>
      <c r="F1251" t="s">
        <v>12</v>
      </c>
      <c r="G1251" t="s">
        <v>13</v>
      </c>
      <c r="H1251" t="s">
        <v>1</v>
      </c>
      <c r="I1251" t="s">
        <v>83</v>
      </c>
      <c r="J1251" t="s">
        <v>84</v>
      </c>
      <c r="K1251">
        <v>259</v>
      </c>
    </row>
    <row r="1252" spans="1:11">
      <c r="A1252" t="s">
        <v>65</v>
      </c>
      <c r="B1252">
        <v>2167</v>
      </c>
      <c r="C1252" t="s">
        <v>63</v>
      </c>
      <c r="D1252" t="s">
        <v>33</v>
      </c>
      <c r="E1252" t="s">
        <v>23</v>
      </c>
      <c r="F1252" t="s">
        <v>4</v>
      </c>
      <c r="G1252" t="s">
        <v>6</v>
      </c>
      <c r="H1252" t="s">
        <v>5</v>
      </c>
      <c r="I1252" t="s">
        <v>85</v>
      </c>
      <c r="J1252" t="s">
        <v>86</v>
      </c>
      <c r="K1252">
        <v>12</v>
      </c>
    </row>
    <row r="1253" spans="1:11">
      <c r="A1253" t="s">
        <v>65</v>
      </c>
      <c r="B1253">
        <v>2227</v>
      </c>
      <c r="C1253" t="s">
        <v>44</v>
      </c>
      <c r="D1253" t="s">
        <v>41</v>
      </c>
      <c r="E1253" t="s">
        <v>23</v>
      </c>
      <c r="F1253" t="s">
        <v>3</v>
      </c>
      <c r="G1253" t="s">
        <v>43</v>
      </c>
      <c r="H1253" t="s">
        <v>5</v>
      </c>
      <c r="I1253" t="s">
        <v>83</v>
      </c>
      <c r="J1253" t="s">
        <v>84</v>
      </c>
      <c r="K1253">
        <v>858</v>
      </c>
    </row>
    <row r="1254" spans="1:11">
      <c r="A1254" t="s">
        <v>65</v>
      </c>
      <c r="B1254">
        <v>2197</v>
      </c>
      <c r="C1254" t="s">
        <v>62</v>
      </c>
      <c r="D1254" t="s">
        <v>31</v>
      </c>
      <c r="E1254" t="s">
        <v>23</v>
      </c>
      <c r="F1254" t="s">
        <v>2</v>
      </c>
      <c r="G1254" t="s">
        <v>11</v>
      </c>
      <c r="H1254" t="s">
        <v>1</v>
      </c>
      <c r="I1254" t="s">
        <v>83</v>
      </c>
      <c r="J1254" t="s">
        <v>84</v>
      </c>
      <c r="K1254">
        <v>4771</v>
      </c>
    </row>
    <row r="1255" spans="1:11">
      <c r="A1255" t="s">
        <v>65</v>
      </c>
      <c r="B1255">
        <v>2177</v>
      </c>
      <c r="C1255" t="s">
        <v>52</v>
      </c>
      <c r="D1255" t="s">
        <v>53</v>
      </c>
      <c r="E1255" t="s">
        <v>23</v>
      </c>
      <c r="F1255" t="s">
        <v>12</v>
      </c>
      <c r="G1255" t="s">
        <v>13</v>
      </c>
      <c r="H1255" t="s">
        <v>1</v>
      </c>
      <c r="I1255" t="s">
        <v>85</v>
      </c>
      <c r="J1255" t="s">
        <v>86</v>
      </c>
      <c r="K1255">
        <v>55</v>
      </c>
    </row>
    <row r="1256" spans="1:11">
      <c r="A1256" t="s">
        <v>65</v>
      </c>
      <c r="B1256">
        <v>2247</v>
      </c>
      <c r="C1256" t="s">
        <v>64</v>
      </c>
      <c r="D1256" t="s">
        <v>26</v>
      </c>
      <c r="E1256" t="s">
        <v>23</v>
      </c>
      <c r="F1256" t="s">
        <v>0</v>
      </c>
      <c r="G1256" t="s">
        <v>24</v>
      </c>
      <c r="H1256" t="s">
        <v>5</v>
      </c>
      <c r="I1256" t="s">
        <v>85</v>
      </c>
      <c r="J1256" t="s">
        <v>86</v>
      </c>
      <c r="K1256">
        <v>300</v>
      </c>
    </row>
    <row r="1257" spans="1:11">
      <c r="A1257" t="s">
        <v>65</v>
      </c>
      <c r="B1257">
        <v>2177</v>
      </c>
      <c r="C1257" t="s">
        <v>52</v>
      </c>
      <c r="D1257" t="s">
        <v>53</v>
      </c>
      <c r="E1257" t="s">
        <v>23</v>
      </c>
      <c r="F1257" t="s">
        <v>16</v>
      </c>
      <c r="G1257" t="s">
        <v>17</v>
      </c>
      <c r="H1257" t="s">
        <v>5</v>
      </c>
      <c r="I1257" t="s">
        <v>85</v>
      </c>
      <c r="J1257" t="s">
        <v>86</v>
      </c>
      <c r="K1257">
        <v>41</v>
      </c>
    </row>
    <row r="1258" spans="1:11">
      <c r="A1258" t="s">
        <v>65</v>
      </c>
      <c r="B1258">
        <v>2237</v>
      </c>
      <c r="C1258" t="s">
        <v>42</v>
      </c>
      <c r="D1258" t="s">
        <v>38</v>
      </c>
      <c r="E1258" t="s">
        <v>23</v>
      </c>
      <c r="F1258" t="s">
        <v>9</v>
      </c>
      <c r="G1258" t="s">
        <v>10</v>
      </c>
      <c r="H1258" t="s">
        <v>1</v>
      </c>
      <c r="I1258" t="s">
        <v>85</v>
      </c>
      <c r="J1258" t="s">
        <v>86</v>
      </c>
      <c r="K1258">
        <v>69</v>
      </c>
    </row>
    <row r="1259" spans="1:11">
      <c r="A1259" t="s">
        <v>65</v>
      </c>
      <c r="B1259">
        <v>2227</v>
      </c>
      <c r="C1259" t="s">
        <v>44</v>
      </c>
      <c r="D1259" t="s">
        <v>41</v>
      </c>
      <c r="E1259" t="s">
        <v>23</v>
      </c>
      <c r="F1259" t="s">
        <v>8</v>
      </c>
      <c r="G1259" t="s">
        <v>14</v>
      </c>
      <c r="H1259" t="s">
        <v>1</v>
      </c>
      <c r="I1259" t="s">
        <v>83</v>
      </c>
      <c r="J1259" t="s">
        <v>84</v>
      </c>
      <c r="K1259">
        <v>1112</v>
      </c>
    </row>
    <row r="1260" spans="1:11">
      <c r="A1260" t="s">
        <v>65</v>
      </c>
      <c r="B1260">
        <v>2247</v>
      </c>
      <c r="C1260" t="s">
        <v>64</v>
      </c>
      <c r="D1260" t="s">
        <v>26</v>
      </c>
      <c r="E1260" t="s">
        <v>23</v>
      </c>
      <c r="F1260" t="s">
        <v>16</v>
      </c>
      <c r="G1260" t="s">
        <v>17</v>
      </c>
      <c r="H1260" t="s">
        <v>5</v>
      </c>
      <c r="I1260" t="s">
        <v>83</v>
      </c>
      <c r="J1260" t="s">
        <v>84</v>
      </c>
      <c r="K1260">
        <v>230</v>
      </c>
    </row>
    <row r="1261" spans="1:11">
      <c r="A1261" t="s">
        <v>65</v>
      </c>
      <c r="B1261">
        <v>2207</v>
      </c>
      <c r="C1261" t="s">
        <v>57</v>
      </c>
      <c r="D1261" t="s">
        <v>49</v>
      </c>
      <c r="E1261" t="s">
        <v>23</v>
      </c>
      <c r="F1261" t="s">
        <v>3</v>
      </c>
      <c r="G1261" t="s">
        <v>43</v>
      </c>
      <c r="H1261" t="s">
        <v>5</v>
      </c>
      <c r="I1261" t="s">
        <v>83</v>
      </c>
      <c r="J1261" t="s">
        <v>84</v>
      </c>
      <c r="K1261">
        <v>1060</v>
      </c>
    </row>
    <row r="1262" spans="1:11">
      <c r="A1262" t="s">
        <v>65</v>
      </c>
      <c r="B1262">
        <v>2157</v>
      </c>
      <c r="C1262" t="s">
        <v>46</v>
      </c>
      <c r="D1262" t="s">
        <v>29</v>
      </c>
      <c r="E1262" t="s">
        <v>23</v>
      </c>
      <c r="F1262" t="s">
        <v>4</v>
      </c>
      <c r="G1262" t="s">
        <v>6</v>
      </c>
      <c r="H1262" t="s">
        <v>1</v>
      </c>
      <c r="I1262" t="s">
        <v>83</v>
      </c>
      <c r="J1262" t="s">
        <v>84</v>
      </c>
      <c r="K1262">
        <v>1014</v>
      </c>
    </row>
    <row r="1263" spans="1:11">
      <c r="A1263" t="s">
        <v>65</v>
      </c>
      <c r="B1263">
        <v>2237</v>
      </c>
      <c r="C1263" t="s">
        <v>42</v>
      </c>
      <c r="D1263" t="s">
        <v>38</v>
      </c>
      <c r="E1263" t="s">
        <v>23</v>
      </c>
      <c r="F1263" t="s">
        <v>3</v>
      </c>
      <c r="G1263" t="s">
        <v>43</v>
      </c>
      <c r="H1263" t="s">
        <v>1</v>
      </c>
      <c r="I1263" t="s">
        <v>85</v>
      </c>
      <c r="J1263" t="s">
        <v>86</v>
      </c>
      <c r="K1263">
        <v>25</v>
      </c>
    </row>
    <row r="1264" spans="1:11">
      <c r="A1264" t="s">
        <v>65</v>
      </c>
      <c r="B1264">
        <v>2217</v>
      </c>
      <c r="C1264" t="s">
        <v>36</v>
      </c>
      <c r="D1264" t="s">
        <v>22</v>
      </c>
      <c r="E1264" t="s">
        <v>23</v>
      </c>
      <c r="F1264" t="s">
        <v>16</v>
      </c>
      <c r="G1264" t="s">
        <v>17</v>
      </c>
      <c r="H1264" t="s">
        <v>5</v>
      </c>
      <c r="I1264" t="s">
        <v>85</v>
      </c>
      <c r="J1264" t="s">
        <v>86</v>
      </c>
      <c r="K1264">
        <v>36</v>
      </c>
    </row>
    <row r="1265" spans="1:11">
      <c r="A1265" t="s">
        <v>65</v>
      </c>
      <c r="B1265">
        <v>2187</v>
      </c>
      <c r="C1265" t="s">
        <v>34</v>
      </c>
      <c r="D1265" t="s">
        <v>35</v>
      </c>
      <c r="E1265" t="s">
        <v>23</v>
      </c>
      <c r="F1265" t="s">
        <v>2</v>
      </c>
      <c r="G1265" t="s">
        <v>11</v>
      </c>
      <c r="H1265" t="s">
        <v>5</v>
      </c>
      <c r="I1265" t="s">
        <v>83</v>
      </c>
      <c r="J1265" t="s">
        <v>84</v>
      </c>
      <c r="K1265">
        <v>430</v>
      </c>
    </row>
    <row r="1266" spans="1:11">
      <c r="A1266" t="s">
        <v>65</v>
      </c>
      <c r="B1266">
        <v>2217</v>
      </c>
      <c r="C1266" t="s">
        <v>36</v>
      </c>
      <c r="D1266" t="s">
        <v>22</v>
      </c>
      <c r="E1266" t="s">
        <v>23</v>
      </c>
      <c r="F1266" t="s">
        <v>2</v>
      </c>
      <c r="G1266" t="s">
        <v>11</v>
      </c>
      <c r="H1266" t="s">
        <v>1</v>
      </c>
      <c r="I1266" t="s">
        <v>85</v>
      </c>
      <c r="J1266" t="s">
        <v>86</v>
      </c>
      <c r="K1266">
        <v>560</v>
      </c>
    </row>
    <row r="1267" spans="1:11">
      <c r="A1267" t="s">
        <v>65</v>
      </c>
      <c r="B1267">
        <v>2157</v>
      </c>
      <c r="C1267" t="s">
        <v>46</v>
      </c>
      <c r="D1267" t="s">
        <v>29</v>
      </c>
      <c r="E1267" t="s">
        <v>23</v>
      </c>
      <c r="F1267" t="s">
        <v>3</v>
      </c>
      <c r="G1267" t="s">
        <v>43</v>
      </c>
      <c r="H1267" t="s">
        <v>1</v>
      </c>
      <c r="I1267" t="s">
        <v>83</v>
      </c>
      <c r="J1267" t="s">
        <v>84</v>
      </c>
      <c r="K1267">
        <v>146</v>
      </c>
    </row>
    <row r="1268" spans="1:11">
      <c r="A1268" t="s">
        <v>66</v>
      </c>
      <c r="B1268">
        <v>2161</v>
      </c>
      <c r="C1268" t="s">
        <v>28</v>
      </c>
      <c r="D1268" t="s">
        <v>29</v>
      </c>
      <c r="E1268" t="s">
        <v>23</v>
      </c>
      <c r="F1268" t="s">
        <v>16</v>
      </c>
      <c r="G1268" t="s">
        <v>17</v>
      </c>
      <c r="H1268" t="s">
        <v>5</v>
      </c>
      <c r="I1268" t="s">
        <v>83</v>
      </c>
      <c r="J1268" t="s">
        <v>84</v>
      </c>
      <c r="K1268">
        <v>1338</v>
      </c>
    </row>
    <row r="1269" spans="1:11">
      <c r="A1269" t="s">
        <v>66</v>
      </c>
      <c r="B1269">
        <v>2171</v>
      </c>
      <c r="C1269" t="s">
        <v>32</v>
      </c>
      <c r="D1269" t="s">
        <v>33</v>
      </c>
      <c r="E1269" t="s">
        <v>23</v>
      </c>
      <c r="F1269" t="s">
        <v>2</v>
      </c>
      <c r="G1269" t="s">
        <v>11</v>
      </c>
      <c r="H1269" t="s">
        <v>1</v>
      </c>
      <c r="I1269" t="s">
        <v>85</v>
      </c>
      <c r="J1269" t="s">
        <v>86</v>
      </c>
      <c r="K1269">
        <v>8747</v>
      </c>
    </row>
    <row r="1270" spans="1:11">
      <c r="A1270" t="s">
        <v>66</v>
      </c>
      <c r="B1270">
        <v>2157</v>
      </c>
      <c r="C1270" t="s">
        <v>46</v>
      </c>
      <c r="D1270" t="s">
        <v>29</v>
      </c>
      <c r="E1270" t="s">
        <v>23</v>
      </c>
      <c r="F1270" t="s">
        <v>2</v>
      </c>
      <c r="G1270" t="s">
        <v>11</v>
      </c>
      <c r="H1270" t="s">
        <v>5</v>
      </c>
      <c r="I1270" t="s">
        <v>83</v>
      </c>
      <c r="J1270" t="s">
        <v>84</v>
      </c>
      <c r="K1270">
        <v>2589</v>
      </c>
    </row>
    <row r="1271" spans="1:11">
      <c r="A1271" t="s">
        <v>66</v>
      </c>
      <c r="B1271">
        <v>2237</v>
      </c>
      <c r="C1271" t="s">
        <v>42</v>
      </c>
      <c r="D1271" t="s">
        <v>38</v>
      </c>
      <c r="E1271" t="s">
        <v>23</v>
      </c>
      <c r="F1271" t="s">
        <v>3</v>
      </c>
      <c r="G1271" t="s">
        <v>43</v>
      </c>
      <c r="H1271" t="s">
        <v>1</v>
      </c>
      <c r="I1271" t="s">
        <v>83</v>
      </c>
      <c r="J1271" t="s">
        <v>84</v>
      </c>
      <c r="K1271">
        <v>2741</v>
      </c>
    </row>
    <row r="1272" spans="1:11">
      <c r="A1272" t="s">
        <v>66</v>
      </c>
      <c r="B1272">
        <v>2167</v>
      </c>
      <c r="C1272" t="s">
        <v>63</v>
      </c>
      <c r="D1272" t="s">
        <v>33</v>
      </c>
      <c r="E1272" t="s">
        <v>23</v>
      </c>
      <c r="F1272" t="s">
        <v>4</v>
      </c>
      <c r="G1272" t="s">
        <v>6</v>
      </c>
      <c r="H1272" t="s">
        <v>1</v>
      </c>
      <c r="I1272" t="s">
        <v>83</v>
      </c>
      <c r="J1272" t="s">
        <v>84</v>
      </c>
      <c r="K1272">
        <v>12181</v>
      </c>
    </row>
    <row r="1273" spans="1:11">
      <c r="A1273" t="s">
        <v>66</v>
      </c>
      <c r="B1273">
        <v>2244</v>
      </c>
      <c r="C1273" t="s">
        <v>45</v>
      </c>
      <c r="D1273" t="s">
        <v>26</v>
      </c>
      <c r="E1273" t="s">
        <v>23</v>
      </c>
      <c r="F1273" t="s">
        <v>2</v>
      </c>
      <c r="G1273" t="s">
        <v>11</v>
      </c>
      <c r="H1273" t="s">
        <v>5</v>
      </c>
      <c r="I1273" t="s">
        <v>83</v>
      </c>
      <c r="J1273" t="s">
        <v>84</v>
      </c>
      <c r="K1273">
        <v>315</v>
      </c>
    </row>
    <row r="1274" spans="1:11">
      <c r="A1274" t="s">
        <v>66</v>
      </c>
      <c r="B1274">
        <v>2234</v>
      </c>
      <c r="C1274" t="s">
        <v>61</v>
      </c>
      <c r="D1274" t="s">
        <v>38</v>
      </c>
      <c r="E1274" t="s">
        <v>23</v>
      </c>
      <c r="F1274" t="s">
        <v>12</v>
      </c>
      <c r="G1274" t="s">
        <v>13</v>
      </c>
      <c r="H1274" t="s">
        <v>5</v>
      </c>
      <c r="I1274" t="s">
        <v>85</v>
      </c>
      <c r="J1274" t="s">
        <v>86</v>
      </c>
      <c r="K1274">
        <v>100</v>
      </c>
    </row>
    <row r="1275" spans="1:11">
      <c r="A1275" t="s">
        <v>66</v>
      </c>
      <c r="B1275">
        <v>2161</v>
      </c>
      <c r="C1275" t="s">
        <v>28</v>
      </c>
      <c r="D1275" t="s">
        <v>29</v>
      </c>
      <c r="E1275" t="s">
        <v>23</v>
      </c>
      <c r="F1275" t="s">
        <v>0</v>
      </c>
      <c r="G1275" t="s">
        <v>24</v>
      </c>
      <c r="H1275" t="s">
        <v>5</v>
      </c>
      <c r="I1275" t="s">
        <v>85</v>
      </c>
      <c r="J1275" t="s">
        <v>86</v>
      </c>
      <c r="K1275">
        <v>1421</v>
      </c>
    </row>
    <row r="1276" spans="1:11">
      <c r="A1276" t="s">
        <v>66</v>
      </c>
      <c r="B1276">
        <v>2244</v>
      </c>
      <c r="C1276" t="s">
        <v>45</v>
      </c>
      <c r="D1276" t="s">
        <v>26</v>
      </c>
      <c r="E1276" t="s">
        <v>23</v>
      </c>
      <c r="F1276" t="s">
        <v>0</v>
      </c>
      <c r="G1276" t="s">
        <v>24</v>
      </c>
      <c r="H1276" t="s">
        <v>1</v>
      </c>
      <c r="I1276" t="s">
        <v>83</v>
      </c>
      <c r="J1276" t="s">
        <v>84</v>
      </c>
      <c r="K1276">
        <v>4049</v>
      </c>
    </row>
    <row r="1277" spans="1:11">
      <c r="A1277" t="s">
        <v>66</v>
      </c>
      <c r="B1277">
        <v>2211</v>
      </c>
      <c r="C1277" t="s">
        <v>54</v>
      </c>
      <c r="D1277" t="s">
        <v>49</v>
      </c>
      <c r="E1277" t="s">
        <v>23</v>
      </c>
      <c r="F1277" t="s">
        <v>4</v>
      </c>
      <c r="G1277" t="s">
        <v>6</v>
      </c>
      <c r="H1277" t="s">
        <v>1</v>
      </c>
      <c r="I1277" t="s">
        <v>85</v>
      </c>
      <c r="J1277" t="s">
        <v>86</v>
      </c>
      <c r="K1277">
        <v>2262</v>
      </c>
    </row>
    <row r="1278" spans="1:11">
      <c r="A1278" t="s">
        <v>66</v>
      </c>
      <c r="B1278">
        <v>2174</v>
      </c>
      <c r="C1278" t="s">
        <v>59</v>
      </c>
      <c r="D1278" t="s">
        <v>53</v>
      </c>
      <c r="E1278" t="s">
        <v>23</v>
      </c>
      <c r="F1278" t="s">
        <v>2</v>
      </c>
      <c r="G1278" t="s">
        <v>11</v>
      </c>
      <c r="H1278" t="s">
        <v>5</v>
      </c>
      <c r="I1278" t="s">
        <v>83</v>
      </c>
      <c r="J1278" t="s">
        <v>84</v>
      </c>
      <c r="K1278">
        <v>328</v>
      </c>
    </row>
    <row r="1279" spans="1:11">
      <c r="A1279" t="s">
        <v>66</v>
      </c>
      <c r="B1279">
        <v>2184</v>
      </c>
      <c r="C1279" t="s">
        <v>47</v>
      </c>
      <c r="D1279" t="s">
        <v>35</v>
      </c>
      <c r="E1279" t="s">
        <v>23</v>
      </c>
      <c r="F1279" t="s">
        <v>12</v>
      </c>
      <c r="G1279" t="s">
        <v>13</v>
      </c>
      <c r="H1279" t="s">
        <v>1</v>
      </c>
      <c r="I1279" t="s">
        <v>85</v>
      </c>
      <c r="J1279" t="s">
        <v>86</v>
      </c>
      <c r="K1279">
        <v>267</v>
      </c>
    </row>
    <row r="1280" spans="1:11">
      <c r="A1280" t="s">
        <v>66</v>
      </c>
      <c r="B1280">
        <v>2154</v>
      </c>
      <c r="C1280" t="s">
        <v>50</v>
      </c>
      <c r="D1280" t="s">
        <v>29</v>
      </c>
      <c r="E1280" t="s">
        <v>23</v>
      </c>
      <c r="F1280" t="s">
        <v>9</v>
      </c>
      <c r="G1280" t="s">
        <v>10</v>
      </c>
      <c r="H1280" t="s">
        <v>1</v>
      </c>
      <c r="I1280" t="s">
        <v>83</v>
      </c>
      <c r="J1280" t="s">
        <v>84</v>
      </c>
      <c r="K1280">
        <v>334</v>
      </c>
    </row>
    <row r="1281" spans="1:11">
      <c r="A1281" t="s">
        <v>66</v>
      </c>
      <c r="B1281">
        <v>2201</v>
      </c>
      <c r="C1281" t="s">
        <v>51</v>
      </c>
      <c r="D1281" t="s">
        <v>31</v>
      </c>
      <c r="E1281" t="s">
        <v>23</v>
      </c>
      <c r="F1281" t="s">
        <v>16</v>
      </c>
      <c r="G1281" t="s">
        <v>17</v>
      </c>
      <c r="H1281" t="s">
        <v>5</v>
      </c>
      <c r="I1281" t="s">
        <v>83</v>
      </c>
      <c r="J1281" t="s">
        <v>84</v>
      </c>
      <c r="K1281">
        <v>1315</v>
      </c>
    </row>
    <row r="1282" spans="1:11">
      <c r="A1282" t="s">
        <v>66</v>
      </c>
      <c r="B1282">
        <v>2237</v>
      </c>
      <c r="C1282" t="s">
        <v>42</v>
      </c>
      <c r="D1282" t="s">
        <v>38</v>
      </c>
      <c r="E1282" t="s">
        <v>23</v>
      </c>
      <c r="F1282" t="s">
        <v>3</v>
      </c>
      <c r="G1282" t="s">
        <v>43</v>
      </c>
      <c r="H1282" t="s">
        <v>5</v>
      </c>
      <c r="I1282" t="s">
        <v>85</v>
      </c>
      <c r="J1282" t="s">
        <v>86</v>
      </c>
      <c r="K1282">
        <v>737</v>
      </c>
    </row>
    <row r="1283" spans="1:11">
      <c r="A1283" t="s">
        <v>66</v>
      </c>
      <c r="B1283">
        <v>2164</v>
      </c>
      <c r="C1283" t="s">
        <v>56</v>
      </c>
      <c r="D1283" t="s">
        <v>33</v>
      </c>
      <c r="E1283" t="s">
        <v>23</v>
      </c>
      <c r="F1283" t="s">
        <v>8</v>
      </c>
      <c r="G1283" t="s">
        <v>14</v>
      </c>
      <c r="H1283" t="s">
        <v>5</v>
      </c>
      <c r="I1283" t="s">
        <v>83</v>
      </c>
      <c r="J1283" t="s">
        <v>84</v>
      </c>
      <c r="K1283">
        <v>147</v>
      </c>
    </row>
    <row r="1284" spans="1:11">
      <c r="A1284" t="s">
        <v>66</v>
      </c>
      <c r="B1284">
        <v>2247</v>
      </c>
      <c r="C1284" t="s">
        <v>64</v>
      </c>
      <c r="D1284" t="s">
        <v>26</v>
      </c>
      <c r="E1284" t="s">
        <v>23</v>
      </c>
      <c r="F1284" t="s">
        <v>12</v>
      </c>
      <c r="G1284" t="s">
        <v>13</v>
      </c>
      <c r="H1284" t="s">
        <v>1</v>
      </c>
      <c r="I1284" t="s">
        <v>83</v>
      </c>
      <c r="J1284" t="s">
        <v>84</v>
      </c>
      <c r="K1284">
        <v>3522</v>
      </c>
    </row>
    <row r="1285" spans="1:11">
      <c r="A1285" t="s">
        <v>66</v>
      </c>
      <c r="B1285">
        <v>2247</v>
      </c>
      <c r="C1285" t="s">
        <v>64</v>
      </c>
      <c r="D1285" t="s">
        <v>26</v>
      </c>
      <c r="E1285" t="s">
        <v>23</v>
      </c>
      <c r="F1285" t="s">
        <v>4</v>
      </c>
      <c r="G1285" t="s">
        <v>6</v>
      </c>
      <c r="H1285" t="s">
        <v>1</v>
      </c>
      <c r="I1285" t="s">
        <v>83</v>
      </c>
      <c r="J1285" t="s">
        <v>84</v>
      </c>
      <c r="K1285">
        <v>12696</v>
      </c>
    </row>
    <row r="1286" spans="1:11">
      <c r="A1286" t="s">
        <v>66</v>
      </c>
      <c r="B1286">
        <v>2221</v>
      </c>
      <c r="C1286" t="s">
        <v>58</v>
      </c>
      <c r="D1286" t="s">
        <v>22</v>
      </c>
      <c r="E1286" t="s">
        <v>23</v>
      </c>
      <c r="F1286" t="s">
        <v>0</v>
      </c>
      <c r="G1286" t="s">
        <v>24</v>
      </c>
      <c r="H1286" t="s">
        <v>5</v>
      </c>
      <c r="I1286" t="s">
        <v>85</v>
      </c>
      <c r="J1286" t="s">
        <v>86</v>
      </c>
      <c r="K1286">
        <v>2203</v>
      </c>
    </row>
    <row r="1287" spans="1:11">
      <c r="A1287" t="s">
        <v>66</v>
      </c>
      <c r="B1287">
        <v>2234</v>
      </c>
      <c r="C1287" t="s">
        <v>61</v>
      </c>
      <c r="D1287" t="s">
        <v>38</v>
      </c>
      <c r="E1287" t="s">
        <v>23</v>
      </c>
      <c r="F1287" t="s">
        <v>9</v>
      </c>
      <c r="G1287" t="s">
        <v>10</v>
      </c>
      <c r="H1287" t="s">
        <v>1</v>
      </c>
      <c r="I1287" t="s">
        <v>85</v>
      </c>
      <c r="J1287" t="s">
        <v>86</v>
      </c>
      <c r="K1287">
        <v>49</v>
      </c>
    </row>
    <row r="1288" spans="1:11">
      <c r="A1288" t="s">
        <v>66</v>
      </c>
      <c r="B1288">
        <v>2177</v>
      </c>
      <c r="C1288" t="s">
        <v>52</v>
      </c>
      <c r="D1288" t="s">
        <v>53</v>
      </c>
      <c r="E1288" t="s">
        <v>23</v>
      </c>
      <c r="F1288" t="s">
        <v>3</v>
      </c>
      <c r="G1288" t="s">
        <v>43</v>
      </c>
      <c r="H1288" t="s">
        <v>1</v>
      </c>
      <c r="I1288" t="s">
        <v>83</v>
      </c>
      <c r="J1288" t="s">
        <v>84</v>
      </c>
      <c r="K1288">
        <v>3025</v>
      </c>
    </row>
    <row r="1289" spans="1:11">
      <c r="A1289" t="s">
        <v>66</v>
      </c>
      <c r="B1289">
        <v>2171</v>
      </c>
      <c r="C1289" t="s">
        <v>32</v>
      </c>
      <c r="D1289" t="s">
        <v>33</v>
      </c>
      <c r="E1289" t="s">
        <v>23</v>
      </c>
      <c r="F1289" t="s">
        <v>12</v>
      </c>
      <c r="G1289" t="s">
        <v>13</v>
      </c>
      <c r="H1289" t="s">
        <v>1</v>
      </c>
      <c r="I1289" t="s">
        <v>85</v>
      </c>
      <c r="J1289" t="s">
        <v>86</v>
      </c>
      <c r="K1289">
        <v>589</v>
      </c>
    </row>
    <row r="1290" spans="1:11">
      <c r="A1290" t="s">
        <v>66</v>
      </c>
      <c r="B1290">
        <v>2167</v>
      </c>
      <c r="C1290" t="s">
        <v>63</v>
      </c>
      <c r="D1290" t="s">
        <v>33</v>
      </c>
      <c r="E1290" t="s">
        <v>23</v>
      </c>
      <c r="F1290" t="s">
        <v>12</v>
      </c>
      <c r="G1290" t="s">
        <v>13</v>
      </c>
      <c r="H1290" t="s">
        <v>5</v>
      </c>
      <c r="I1290" t="s">
        <v>85</v>
      </c>
      <c r="J1290" t="s">
        <v>86</v>
      </c>
      <c r="K1290">
        <v>519</v>
      </c>
    </row>
    <row r="1291" spans="1:11">
      <c r="A1291" t="s">
        <v>66</v>
      </c>
      <c r="B1291">
        <v>2217</v>
      </c>
      <c r="C1291" t="s">
        <v>36</v>
      </c>
      <c r="D1291" t="s">
        <v>22</v>
      </c>
      <c r="E1291" t="s">
        <v>23</v>
      </c>
      <c r="F1291" t="s">
        <v>12</v>
      </c>
      <c r="G1291" t="s">
        <v>13</v>
      </c>
      <c r="H1291" t="s">
        <v>1</v>
      </c>
      <c r="I1291" t="s">
        <v>85</v>
      </c>
      <c r="J1291" t="s">
        <v>86</v>
      </c>
      <c r="K1291">
        <v>537</v>
      </c>
    </row>
    <row r="1292" spans="1:11">
      <c r="A1292" t="s">
        <v>66</v>
      </c>
      <c r="B1292">
        <v>2217</v>
      </c>
      <c r="C1292" t="s">
        <v>36</v>
      </c>
      <c r="D1292" t="s">
        <v>22</v>
      </c>
      <c r="E1292" t="s">
        <v>23</v>
      </c>
      <c r="F1292" t="s">
        <v>3</v>
      </c>
      <c r="G1292" t="s">
        <v>43</v>
      </c>
      <c r="H1292" t="s">
        <v>1</v>
      </c>
      <c r="I1292" t="s">
        <v>83</v>
      </c>
      <c r="J1292" t="s">
        <v>84</v>
      </c>
      <c r="K1292">
        <v>3178</v>
      </c>
    </row>
    <row r="1293" spans="1:11">
      <c r="A1293" t="s">
        <v>66</v>
      </c>
      <c r="B1293">
        <v>2164</v>
      </c>
      <c r="C1293" t="s">
        <v>56</v>
      </c>
      <c r="D1293" t="s">
        <v>33</v>
      </c>
      <c r="E1293" t="s">
        <v>23</v>
      </c>
      <c r="F1293" t="s">
        <v>3</v>
      </c>
      <c r="G1293" t="s">
        <v>43</v>
      </c>
      <c r="H1293" t="s">
        <v>1</v>
      </c>
      <c r="I1293" t="s">
        <v>83</v>
      </c>
      <c r="J1293" t="s">
        <v>84</v>
      </c>
      <c r="K1293">
        <v>378</v>
      </c>
    </row>
    <row r="1294" spans="1:11">
      <c r="A1294" t="s">
        <v>66</v>
      </c>
      <c r="B1294">
        <v>2164</v>
      </c>
      <c r="C1294" t="s">
        <v>56</v>
      </c>
      <c r="D1294" t="s">
        <v>33</v>
      </c>
      <c r="E1294" t="s">
        <v>23</v>
      </c>
      <c r="F1294" t="s">
        <v>2</v>
      </c>
      <c r="G1294" t="s">
        <v>11</v>
      </c>
      <c r="H1294" t="s">
        <v>5</v>
      </c>
      <c r="I1294" t="s">
        <v>85</v>
      </c>
      <c r="J1294" t="s">
        <v>86</v>
      </c>
      <c r="K1294">
        <v>70</v>
      </c>
    </row>
    <row r="1295" spans="1:11">
      <c r="A1295" t="s">
        <v>66</v>
      </c>
      <c r="B1295">
        <v>2251</v>
      </c>
      <c r="C1295" t="s">
        <v>25</v>
      </c>
      <c r="D1295" t="s">
        <v>26</v>
      </c>
      <c r="E1295" t="s">
        <v>27</v>
      </c>
      <c r="F1295" t="s">
        <v>4</v>
      </c>
      <c r="G1295" t="s">
        <v>6</v>
      </c>
      <c r="H1295" t="s">
        <v>1</v>
      </c>
      <c r="I1295" t="s">
        <v>83</v>
      </c>
      <c r="J1295" t="s">
        <v>84</v>
      </c>
      <c r="K1295">
        <v>11945</v>
      </c>
    </row>
    <row r="1296" spans="1:11">
      <c r="A1296" t="s">
        <v>66</v>
      </c>
      <c r="B1296">
        <v>2167</v>
      </c>
      <c r="C1296" t="s">
        <v>63</v>
      </c>
      <c r="D1296" t="s">
        <v>33</v>
      </c>
      <c r="E1296" t="s">
        <v>23</v>
      </c>
      <c r="F1296" t="s">
        <v>16</v>
      </c>
      <c r="G1296" t="s">
        <v>17</v>
      </c>
      <c r="H1296" t="s">
        <v>1</v>
      </c>
      <c r="I1296" t="s">
        <v>85</v>
      </c>
      <c r="J1296" t="s">
        <v>86</v>
      </c>
      <c r="K1296">
        <v>108</v>
      </c>
    </row>
    <row r="1297" spans="1:11">
      <c r="A1297" t="s">
        <v>66</v>
      </c>
      <c r="B1297">
        <v>2224</v>
      </c>
      <c r="C1297" t="s">
        <v>60</v>
      </c>
      <c r="D1297" t="s">
        <v>41</v>
      </c>
      <c r="E1297" t="s">
        <v>23</v>
      </c>
      <c r="F1297" t="s">
        <v>8</v>
      </c>
      <c r="G1297" t="s">
        <v>14</v>
      </c>
      <c r="H1297" t="s">
        <v>1</v>
      </c>
      <c r="I1297" t="s">
        <v>83</v>
      </c>
      <c r="J1297" t="s">
        <v>84</v>
      </c>
      <c r="K1297">
        <v>1987</v>
      </c>
    </row>
    <row r="1298" spans="1:11">
      <c r="A1298" t="s">
        <v>66</v>
      </c>
      <c r="B1298">
        <v>2231</v>
      </c>
      <c r="C1298" t="s">
        <v>40</v>
      </c>
      <c r="D1298" t="s">
        <v>41</v>
      </c>
      <c r="E1298" t="s">
        <v>23</v>
      </c>
      <c r="F1298" t="s">
        <v>8</v>
      </c>
      <c r="G1298" t="s">
        <v>14</v>
      </c>
      <c r="H1298" t="s">
        <v>1</v>
      </c>
      <c r="I1298" t="s">
        <v>83</v>
      </c>
      <c r="J1298" t="s">
        <v>84</v>
      </c>
      <c r="K1298">
        <v>12942</v>
      </c>
    </row>
    <row r="1299" spans="1:11">
      <c r="A1299" t="s">
        <v>66</v>
      </c>
      <c r="B1299">
        <v>2177</v>
      </c>
      <c r="C1299" t="s">
        <v>52</v>
      </c>
      <c r="D1299" t="s">
        <v>53</v>
      </c>
      <c r="E1299" t="s">
        <v>23</v>
      </c>
      <c r="F1299" t="s">
        <v>8</v>
      </c>
      <c r="G1299" t="s">
        <v>14</v>
      </c>
      <c r="H1299" t="s">
        <v>1</v>
      </c>
      <c r="I1299" t="s">
        <v>85</v>
      </c>
      <c r="J1299" t="s">
        <v>86</v>
      </c>
      <c r="K1299">
        <v>1272</v>
      </c>
    </row>
    <row r="1300" spans="1:11">
      <c r="A1300" t="s">
        <v>66</v>
      </c>
      <c r="B1300">
        <v>2167</v>
      </c>
      <c r="C1300" t="s">
        <v>63</v>
      </c>
      <c r="D1300" t="s">
        <v>33</v>
      </c>
      <c r="E1300" t="s">
        <v>23</v>
      </c>
      <c r="F1300" t="s">
        <v>16</v>
      </c>
      <c r="G1300" t="s">
        <v>17</v>
      </c>
      <c r="H1300" t="s">
        <v>5</v>
      </c>
      <c r="I1300" t="s">
        <v>83</v>
      </c>
      <c r="J1300" t="s">
        <v>84</v>
      </c>
      <c r="K1300">
        <v>1612</v>
      </c>
    </row>
    <row r="1301" spans="1:11">
      <c r="A1301" t="s">
        <v>66</v>
      </c>
      <c r="B1301">
        <v>2251</v>
      </c>
      <c r="C1301" t="s">
        <v>25</v>
      </c>
      <c r="D1301" t="s">
        <v>26</v>
      </c>
      <c r="E1301" t="s">
        <v>27</v>
      </c>
      <c r="F1301" t="s">
        <v>3</v>
      </c>
      <c r="G1301" t="s">
        <v>43</v>
      </c>
      <c r="H1301" t="s">
        <v>5</v>
      </c>
      <c r="I1301" t="s">
        <v>85</v>
      </c>
      <c r="J1301" t="s">
        <v>86</v>
      </c>
      <c r="K1301">
        <v>836</v>
      </c>
    </row>
    <row r="1302" spans="1:11">
      <c r="A1302" t="s">
        <v>66</v>
      </c>
      <c r="B1302">
        <v>2184</v>
      </c>
      <c r="C1302" t="s">
        <v>47</v>
      </c>
      <c r="D1302" t="s">
        <v>35</v>
      </c>
      <c r="E1302" t="s">
        <v>23</v>
      </c>
      <c r="F1302" t="s">
        <v>12</v>
      </c>
      <c r="G1302" t="s">
        <v>13</v>
      </c>
      <c r="H1302" t="s">
        <v>5</v>
      </c>
      <c r="I1302" t="s">
        <v>85</v>
      </c>
      <c r="J1302" t="s">
        <v>86</v>
      </c>
      <c r="K1302">
        <v>181</v>
      </c>
    </row>
    <row r="1303" spans="1:11">
      <c r="A1303" t="s">
        <v>66</v>
      </c>
      <c r="B1303">
        <v>2181</v>
      </c>
      <c r="C1303" t="s">
        <v>55</v>
      </c>
      <c r="D1303" t="s">
        <v>53</v>
      </c>
      <c r="E1303" t="s">
        <v>23</v>
      </c>
      <c r="F1303" t="s">
        <v>12</v>
      </c>
      <c r="G1303" t="s">
        <v>13</v>
      </c>
      <c r="H1303" t="s">
        <v>1</v>
      </c>
      <c r="I1303" t="s">
        <v>85</v>
      </c>
      <c r="J1303" t="s">
        <v>86</v>
      </c>
      <c r="K1303">
        <v>821</v>
      </c>
    </row>
    <row r="1304" spans="1:11">
      <c r="A1304" t="s">
        <v>66</v>
      </c>
      <c r="B1304">
        <v>2237</v>
      </c>
      <c r="C1304" t="s">
        <v>42</v>
      </c>
      <c r="D1304" t="s">
        <v>38</v>
      </c>
      <c r="E1304" t="s">
        <v>23</v>
      </c>
      <c r="F1304" t="s">
        <v>0</v>
      </c>
      <c r="G1304" t="s">
        <v>24</v>
      </c>
      <c r="H1304" t="s">
        <v>5</v>
      </c>
      <c r="I1304" t="s">
        <v>85</v>
      </c>
      <c r="J1304" t="s">
        <v>86</v>
      </c>
      <c r="K1304">
        <v>2760</v>
      </c>
    </row>
    <row r="1305" spans="1:11">
      <c r="A1305" t="s">
        <v>66</v>
      </c>
      <c r="B1305">
        <v>2161</v>
      </c>
      <c r="C1305" t="s">
        <v>28</v>
      </c>
      <c r="D1305" t="s">
        <v>29</v>
      </c>
      <c r="E1305" t="s">
        <v>23</v>
      </c>
      <c r="F1305" t="s">
        <v>16</v>
      </c>
      <c r="G1305" t="s">
        <v>17</v>
      </c>
      <c r="H1305" t="s">
        <v>1</v>
      </c>
      <c r="I1305" t="s">
        <v>83</v>
      </c>
      <c r="J1305" t="s">
        <v>84</v>
      </c>
      <c r="K1305">
        <v>190</v>
      </c>
    </row>
    <row r="1306" spans="1:11">
      <c r="A1306" t="s">
        <v>66</v>
      </c>
      <c r="B1306">
        <v>2251</v>
      </c>
      <c r="C1306" t="s">
        <v>25</v>
      </c>
      <c r="D1306" t="s">
        <v>26</v>
      </c>
      <c r="E1306" t="s">
        <v>27</v>
      </c>
      <c r="F1306" t="s">
        <v>3</v>
      </c>
      <c r="G1306" t="s">
        <v>43</v>
      </c>
      <c r="H1306" t="s">
        <v>1</v>
      </c>
      <c r="I1306" t="s">
        <v>83</v>
      </c>
      <c r="J1306" t="s">
        <v>84</v>
      </c>
      <c r="K1306">
        <v>2828</v>
      </c>
    </row>
    <row r="1307" spans="1:11">
      <c r="A1307" t="s">
        <v>66</v>
      </c>
      <c r="B1307">
        <v>2174</v>
      </c>
      <c r="C1307" t="s">
        <v>59</v>
      </c>
      <c r="D1307" t="s">
        <v>53</v>
      </c>
      <c r="E1307" t="s">
        <v>23</v>
      </c>
      <c r="F1307" t="s">
        <v>3</v>
      </c>
      <c r="G1307" t="s">
        <v>43</v>
      </c>
      <c r="H1307" t="s">
        <v>5</v>
      </c>
      <c r="I1307" t="s">
        <v>85</v>
      </c>
      <c r="J1307" t="s">
        <v>86</v>
      </c>
      <c r="K1307">
        <v>242</v>
      </c>
    </row>
    <row r="1308" spans="1:11">
      <c r="A1308" t="s">
        <v>66</v>
      </c>
      <c r="B1308">
        <v>2244</v>
      </c>
      <c r="C1308" t="s">
        <v>45</v>
      </c>
      <c r="D1308" t="s">
        <v>26</v>
      </c>
      <c r="E1308" t="s">
        <v>23</v>
      </c>
      <c r="F1308" t="s">
        <v>4</v>
      </c>
      <c r="G1308" t="s">
        <v>6</v>
      </c>
      <c r="H1308" t="s">
        <v>5</v>
      </c>
      <c r="I1308" t="s">
        <v>83</v>
      </c>
      <c r="J1308" t="s">
        <v>84</v>
      </c>
      <c r="K1308">
        <v>13</v>
      </c>
    </row>
    <row r="1309" spans="1:11">
      <c r="A1309" t="s">
        <v>66</v>
      </c>
      <c r="B1309">
        <v>2224</v>
      </c>
      <c r="C1309" t="s">
        <v>60</v>
      </c>
      <c r="D1309" t="s">
        <v>41</v>
      </c>
      <c r="E1309" t="s">
        <v>23</v>
      </c>
      <c r="F1309" t="s">
        <v>9</v>
      </c>
      <c r="G1309" t="s">
        <v>10</v>
      </c>
      <c r="H1309" t="s">
        <v>1</v>
      </c>
      <c r="I1309" t="s">
        <v>85</v>
      </c>
      <c r="J1309" t="s">
        <v>86</v>
      </c>
      <c r="K1309">
        <v>58</v>
      </c>
    </row>
    <row r="1310" spans="1:11">
      <c r="A1310" t="s">
        <v>66</v>
      </c>
      <c r="B1310">
        <v>2161</v>
      </c>
      <c r="C1310" t="s">
        <v>28</v>
      </c>
      <c r="D1310" t="s">
        <v>29</v>
      </c>
      <c r="E1310" t="s">
        <v>23</v>
      </c>
      <c r="F1310" t="s">
        <v>3</v>
      </c>
      <c r="G1310" t="s">
        <v>43</v>
      </c>
      <c r="H1310" t="s">
        <v>1</v>
      </c>
      <c r="I1310" t="s">
        <v>85</v>
      </c>
      <c r="J1310" t="s">
        <v>86</v>
      </c>
      <c r="K1310">
        <v>217</v>
      </c>
    </row>
    <row r="1311" spans="1:11">
      <c r="A1311" t="s">
        <v>66</v>
      </c>
      <c r="B1311">
        <v>2181</v>
      </c>
      <c r="C1311" t="s">
        <v>55</v>
      </c>
      <c r="D1311" t="s">
        <v>53</v>
      </c>
      <c r="E1311" t="s">
        <v>23</v>
      </c>
      <c r="F1311" t="s">
        <v>4</v>
      </c>
      <c r="G1311" t="s">
        <v>6</v>
      </c>
      <c r="H1311" t="s">
        <v>5</v>
      </c>
      <c r="I1311" t="s">
        <v>85</v>
      </c>
      <c r="J1311" t="s">
        <v>86</v>
      </c>
      <c r="K1311">
        <v>69</v>
      </c>
    </row>
    <row r="1312" spans="1:11">
      <c r="A1312" t="s">
        <v>66</v>
      </c>
      <c r="B1312">
        <v>2174</v>
      </c>
      <c r="C1312" t="s">
        <v>59</v>
      </c>
      <c r="D1312" t="s">
        <v>53</v>
      </c>
      <c r="E1312" t="s">
        <v>23</v>
      </c>
      <c r="F1312" t="s">
        <v>2</v>
      </c>
      <c r="G1312" t="s">
        <v>11</v>
      </c>
      <c r="H1312" t="s">
        <v>1</v>
      </c>
      <c r="I1312" t="s">
        <v>85</v>
      </c>
      <c r="J1312" t="s">
        <v>86</v>
      </c>
      <c r="K1312">
        <v>1684</v>
      </c>
    </row>
    <row r="1313" spans="1:11">
      <c r="A1313" t="s">
        <v>66</v>
      </c>
      <c r="B1313">
        <v>2177</v>
      </c>
      <c r="C1313" t="s">
        <v>52</v>
      </c>
      <c r="D1313" t="s">
        <v>53</v>
      </c>
      <c r="E1313" t="s">
        <v>23</v>
      </c>
      <c r="F1313" t="s">
        <v>0</v>
      </c>
      <c r="G1313" t="s">
        <v>24</v>
      </c>
      <c r="H1313" t="s">
        <v>5</v>
      </c>
      <c r="I1313" t="s">
        <v>85</v>
      </c>
      <c r="J1313" t="s">
        <v>86</v>
      </c>
      <c r="K1313">
        <v>1679</v>
      </c>
    </row>
    <row r="1314" spans="1:11">
      <c r="A1314" t="s">
        <v>66</v>
      </c>
      <c r="B1314">
        <v>2187</v>
      </c>
      <c r="C1314" t="s">
        <v>34</v>
      </c>
      <c r="D1314" t="s">
        <v>35</v>
      </c>
      <c r="E1314" t="s">
        <v>23</v>
      </c>
      <c r="F1314" t="s">
        <v>4</v>
      </c>
      <c r="G1314" t="s">
        <v>6</v>
      </c>
      <c r="H1314" t="s">
        <v>5</v>
      </c>
      <c r="I1314" t="s">
        <v>83</v>
      </c>
      <c r="J1314" t="s">
        <v>84</v>
      </c>
      <c r="K1314">
        <v>89</v>
      </c>
    </row>
    <row r="1315" spans="1:11">
      <c r="A1315" t="s">
        <v>66</v>
      </c>
      <c r="B1315">
        <v>2204</v>
      </c>
      <c r="C1315" t="s">
        <v>48</v>
      </c>
      <c r="D1315" t="s">
        <v>49</v>
      </c>
      <c r="E1315" t="s">
        <v>23</v>
      </c>
      <c r="F1315" t="s">
        <v>12</v>
      </c>
      <c r="G1315" t="s">
        <v>13</v>
      </c>
      <c r="H1315" t="s">
        <v>1</v>
      </c>
      <c r="I1315" t="s">
        <v>83</v>
      </c>
      <c r="J1315" t="s">
        <v>84</v>
      </c>
      <c r="K1315">
        <v>865</v>
      </c>
    </row>
    <row r="1316" spans="1:11">
      <c r="A1316" t="s">
        <v>66</v>
      </c>
      <c r="B1316">
        <v>2197</v>
      </c>
      <c r="C1316" t="s">
        <v>62</v>
      </c>
      <c r="D1316" t="s">
        <v>31</v>
      </c>
      <c r="E1316" t="s">
        <v>23</v>
      </c>
      <c r="F1316" t="s">
        <v>16</v>
      </c>
      <c r="G1316" t="s">
        <v>17</v>
      </c>
      <c r="H1316" t="s">
        <v>5</v>
      </c>
      <c r="I1316" t="s">
        <v>85</v>
      </c>
      <c r="J1316" t="s">
        <v>86</v>
      </c>
      <c r="K1316">
        <v>158</v>
      </c>
    </row>
    <row r="1317" spans="1:11">
      <c r="A1317" t="s">
        <v>66</v>
      </c>
      <c r="B1317">
        <v>2167</v>
      </c>
      <c r="C1317" t="s">
        <v>63</v>
      </c>
      <c r="D1317" t="s">
        <v>33</v>
      </c>
      <c r="E1317" t="s">
        <v>23</v>
      </c>
      <c r="F1317" t="s">
        <v>8</v>
      </c>
      <c r="G1317" t="s">
        <v>14</v>
      </c>
      <c r="H1317" t="s">
        <v>1</v>
      </c>
      <c r="I1317" t="s">
        <v>83</v>
      </c>
      <c r="J1317" t="s">
        <v>84</v>
      </c>
      <c r="K1317">
        <v>9131</v>
      </c>
    </row>
    <row r="1318" spans="1:11">
      <c r="A1318" t="s">
        <v>66</v>
      </c>
      <c r="B1318">
        <v>2211</v>
      </c>
      <c r="C1318" t="s">
        <v>54</v>
      </c>
      <c r="D1318" t="s">
        <v>49</v>
      </c>
      <c r="E1318" t="s">
        <v>23</v>
      </c>
      <c r="F1318" t="s">
        <v>12</v>
      </c>
      <c r="G1318" t="s">
        <v>13</v>
      </c>
      <c r="H1318" t="s">
        <v>5</v>
      </c>
      <c r="I1318" t="s">
        <v>85</v>
      </c>
      <c r="J1318" t="s">
        <v>86</v>
      </c>
      <c r="K1318">
        <v>480</v>
      </c>
    </row>
    <row r="1319" spans="1:11">
      <c r="A1319" t="s">
        <v>66</v>
      </c>
      <c r="B1319">
        <v>2221</v>
      </c>
      <c r="C1319" t="s">
        <v>58</v>
      </c>
      <c r="D1319" t="s">
        <v>22</v>
      </c>
      <c r="E1319" t="s">
        <v>23</v>
      </c>
      <c r="F1319" t="s">
        <v>16</v>
      </c>
      <c r="G1319" t="s">
        <v>17</v>
      </c>
      <c r="H1319" t="s">
        <v>5</v>
      </c>
      <c r="I1319" t="s">
        <v>83</v>
      </c>
      <c r="J1319" t="s">
        <v>84</v>
      </c>
      <c r="K1319">
        <v>1066.5</v>
      </c>
    </row>
    <row r="1320" spans="1:11">
      <c r="A1320" t="s">
        <v>66</v>
      </c>
      <c r="B1320">
        <v>2204</v>
      </c>
      <c r="C1320" t="s">
        <v>48</v>
      </c>
      <c r="D1320" t="s">
        <v>49</v>
      </c>
      <c r="E1320" t="s">
        <v>23</v>
      </c>
      <c r="F1320" t="s">
        <v>3</v>
      </c>
      <c r="G1320" t="s">
        <v>43</v>
      </c>
      <c r="H1320" t="s">
        <v>1</v>
      </c>
      <c r="I1320" t="s">
        <v>85</v>
      </c>
      <c r="J1320" t="s">
        <v>86</v>
      </c>
      <c r="K1320">
        <v>65</v>
      </c>
    </row>
    <row r="1321" spans="1:11">
      <c r="A1321" t="s">
        <v>66</v>
      </c>
      <c r="B1321">
        <v>2194</v>
      </c>
      <c r="C1321" t="s">
        <v>30</v>
      </c>
      <c r="D1321" t="s">
        <v>31</v>
      </c>
      <c r="E1321" t="s">
        <v>23</v>
      </c>
      <c r="F1321" t="s">
        <v>0</v>
      </c>
      <c r="G1321" t="s">
        <v>24</v>
      </c>
      <c r="H1321" t="s">
        <v>5</v>
      </c>
      <c r="I1321" t="s">
        <v>85</v>
      </c>
      <c r="J1321" t="s">
        <v>86</v>
      </c>
      <c r="K1321">
        <v>293</v>
      </c>
    </row>
    <row r="1322" spans="1:11">
      <c r="A1322" t="s">
        <v>66</v>
      </c>
      <c r="B1322">
        <v>2204</v>
      </c>
      <c r="C1322" t="s">
        <v>48</v>
      </c>
      <c r="D1322" t="s">
        <v>49</v>
      </c>
      <c r="E1322" t="s">
        <v>23</v>
      </c>
      <c r="F1322" t="s">
        <v>4</v>
      </c>
      <c r="G1322" t="s">
        <v>6</v>
      </c>
      <c r="H1322" t="s">
        <v>1</v>
      </c>
      <c r="I1322" t="s">
        <v>85</v>
      </c>
      <c r="J1322" t="s">
        <v>86</v>
      </c>
      <c r="K1322">
        <v>204</v>
      </c>
    </row>
    <row r="1323" spans="1:11">
      <c r="A1323" t="s">
        <v>66</v>
      </c>
      <c r="B1323">
        <v>2244</v>
      </c>
      <c r="C1323" t="s">
        <v>45</v>
      </c>
      <c r="D1323" t="s">
        <v>26</v>
      </c>
      <c r="E1323" t="s">
        <v>23</v>
      </c>
      <c r="F1323" t="s">
        <v>8</v>
      </c>
      <c r="G1323" t="s">
        <v>14</v>
      </c>
      <c r="H1323" t="s">
        <v>5</v>
      </c>
      <c r="I1323" t="s">
        <v>83</v>
      </c>
      <c r="J1323" t="s">
        <v>84</v>
      </c>
      <c r="K1323">
        <v>147</v>
      </c>
    </row>
    <row r="1324" spans="1:11">
      <c r="A1324" t="s">
        <v>66</v>
      </c>
      <c r="B1324">
        <v>2174</v>
      </c>
      <c r="C1324" t="s">
        <v>59</v>
      </c>
      <c r="D1324" t="s">
        <v>53</v>
      </c>
      <c r="E1324" t="s">
        <v>23</v>
      </c>
      <c r="F1324" t="s">
        <v>16</v>
      </c>
      <c r="G1324" t="s">
        <v>17</v>
      </c>
      <c r="H1324" t="s">
        <v>1</v>
      </c>
      <c r="I1324" t="s">
        <v>85</v>
      </c>
      <c r="J1324" t="s">
        <v>86</v>
      </c>
      <c r="K1324">
        <v>64</v>
      </c>
    </row>
    <row r="1325" spans="1:11">
      <c r="A1325" t="s">
        <v>66</v>
      </c>
      <c r="B1325">
        <v>2194</v>
      </c>
      <c r="C1325" t="s">
        <v>30</v>
      </c>
      <c r="D1325" t="s">
        <v>31</v>
      </c>
      <c r="E1325" t="s">
        <v>23</v>
      </c>
      <c r="F1325" t="s">
        <v>4</v>
      </c>
      <c r="G1325" t="s">
        <v>6</v>
      </c>
      <c r="H1325" t="s">
        <v>1</v>
      </c>
      <c r="I1325" t="s">
        <v>83</v>
      </c>
      <c r="J1325" t="s">
        <v>84</v>
      </c>
      <c r="K1325">
        <v>1079</v>
      </c>
    </row>
    <row r="1326" spans="1:11">
      <c r="A1326" t="s">
        <v>66</v>
      </c>
      <c r="B1326">
        <v>2201</v>
      </c>
      <c r="C1326" t="s">
        <v>51</v>
      </c>
      <c r="D1326" t="s">
        <v>31</v>
      </c>
      <c r="E1326" t="s">
        <v>23</v>
      </c>
      <c r="F1326" t="s">
        <v>2</v>
      </c>
      <c r="G1326" t="s">
        <v>11</v>
      </c>
      <c r="H1326" t="s">
        <v>5</v>
      </c>
      <c r="I1326" t="s">
        <v>85</v>
      </c>
      <c r="J1326" t="s">
        <v>86</v>
      </c>
      <c r="K1326">
        <v>489.5</v>
      </c>
    </row>
    <row r="1327" spans="1:11">
      <c r="A1327" t="s">
        <v>66</v>
      </c>
      <c r="B1327">
        <v>2204</v>
      </c>
      <c r="C1327" t="s">
        <v>48</v>
      </c>
      <c r="D1327" t="s">
        <v>49</v>
      </c>
      <c r="E1327" t="s">
        <v>23</v>
      </c>
      <c r="F1327" t="s">
        <v>3</v>
      </c>
      <c r="G1327" t="s">
        <v>43</v>
      </c>
      <c r="H1327" t="s">
        <v>5</v>
      </c>
      <c r="I1327" t="s">
        <v>83</v>
      </c>
      <c r="J1327" t="s">
        <v>84</v>
      </c>
      <c r="K1327">
        <v>4194</v>
      </c>
    </row>
    <row r="1328" spans="1:11">
      <c r="A1328" t="s">
        <v>66</v>
      </c>
      <c r="B1328">
        <v>2211</v>
      </c>
      <c r="C1328" t="s">
        <v>54</v>
      </c>
      <c r="D1328" t="s">
        <v>49</v>
      </c>
      <c r="E1328" t="s">
        <v>23</v>
      </c>
      <c r="F1328" t="s">
        <v>8</v>
      </c>
      <c r="G1328" t="s">
        <v>14</v>
      </c>
      <c r="H1328" t="s">
        <v>5</v>
      </c>
      <c r="I1328" t="s">
        <v>83</v>
      </c>
      <c r="J1328" t="s">
        <v>84</v>
      </c>
      <c r="K1328">
        <v>1398</v>
      </c>
    </row>
    <row r="1329" spans="1:11">
      <c r="A1329" t="s">
        <v>66</v>
      </c>
      <c r="B1329">
        <v>2234</v>
      </c>
      <c r="C1329" t="s">
        <v>61</v>
      </c>
      <c r="D1329" t="s">
        <v>38</v>
      </c>
      <c r="E1329" t="s">
        <v>23</v>
      </c>
      <c r="F1329" t="s">
        <v>2</v>
      </c>
      <c r="G1329" t="s">
        <v>11</v>
      </c>
      <c r="H1329" t="s">
        <v>1</v>
      </c>
      <c r="I1329" t="s">
        <v>85</v>
      </c>
      <c r="J1329" t="s">
        <v>86</v>
      </c>
      <c r="K1329">
        <v>1116</v>
      </c>
    </row>
    <row r="1330" spans="1:11">
      <c r="A1330" t="s">
        <v>66</v>
      </c>
      <c r="B1330">
        <v>2181</v>
      </c>
      <c r="C1330" t="s">
        <v>55</v>
      </c>
      <c r="D1330" t="s">
        <v>53</v>
      </c>
      <c r="E1330" t="s">
        <v>23</v>
      </c>
      <c r="F1330" t="s">
        <v>3</v>
      </c>
      <c r="G1330" t="s">
        <v>43</v>
      </c>
      <c r="H1330" t="s">
        <v>5</v>
      </c>
      <c r="I1330" t="s">
        <v>83</v>
      </c>
      <c r="J1330" t="s">
        <v>84</v>
      </c>
      <c r="K1330">
        <v>5836</v>
      </c>
    </row>
    <row r="1331" spans="1:11">
      <c r="A1331" t="s">
        <v>66</v>
      </c>
      <c r="B1331">
        <v>2177</v>
      </c>
      <c r="C1331" t="s">
        <v>52</v>
      </c>
      <c r="D1331" t="s">
        <v>53</v>
      </c>
      <c r="E1331" t="s">
        <v>23</v>
      </c>
      <c r="F1331" t="s">
        <v>4</v>
      </c>
      <c r="G1331" t="s">
        <v>6</v>
      </c>
      <c r="H1331" t="s">
        <v>1</v>
      </c>
      <c r="I1331" t="s">
        <v>83</v>
      </c>
      <c r="J1331" t="s">
        <v>84</v>
      </c>
      <c r="K1331">
        <v>12452</v>
      </c>
    </row>
    <row r="1332" spans="1:11">
      <c r="A1332" t="s">
        <v>66</v>
      </c>
      <c r="B1332">
        <v>2171</v>
      </c>
      <c r="C1332" t="s">
        <v>32</v>
      </c>
      <c r="D1332" t="s">
        <v>33</v>
      </c>
      <c r="E1332" t="s">
        <v>23</v>
      </c>
      <c r="F1332" t="s">
        <v>12</v>
      </c>
      <c r="G1332" t="s">
        <v>13</v>
      </c>
      <c r="H1332" t="s">
        <v>5</v>
      </c>
      <c r="I1332" t="s">
        <v>85</v>
      </c>
      <c r="J1332" t="s">
        <v>86</v>
      </c>
      <c r="K1332">
        <v>549</v>
      </c>
    </row>
    <row r="1333" spans="1:11">
      <c r="A1333" t="s">
        <v>66</v>
      </c>
      <c r="B1333">
        <v>2197</v>
      </c>
      <c r="C1333" t="s">
        <v>62</v>
      </c>
      <c r="D1333" t="s">
        <v>31</v>
      </c>
      <c r="E1333" t="s">
        <v>23</v>
      </c>
      <c r="F1333" t="s">
        <v>9</v>
      </c>
      <c r="G1333" t="s">
        <v>10</v>
      </c>
      <c r="H1333" t="s">
        <v>5</v>
      </c>
      <c r="I1333" t="s">
        <v>85</v>
      </c>
      <c r="J1333" t="s">
        <v>86</v>
      </c>
      <c r="K1333">
        <v>680</v>
      </c>
    </row>
    <row r="1334" spans="1:11">
      <c r="A1334" t="s">
        <v>66</v>
      </c>
      <c r="B1334">
        <v>2244</v>
      </c>
      <c r="C1334" t="s">
        <v>45</v>
      </c>
      <c r="D1334" t="s">
        <v>26</v>
      </c>
      <c r="E1334" t="s">
        <v>23</v>
      </c>
      <c r="F1334" t="s">
        <v>3</v>
      </c>
      <c r="G1334" t="s">
        <v>43</v>
      </c>
      <c r="H1334" t="s">
        <v>1</v>
      </c>
      <c r="I1334" t="s">
        <v>85</v>
      </c>
      <c r="J1334" t="s">
        <v>86</v>
      </c>
      <c r="K1334">
        <v>71</v>
      </c>
    </row>
    <row r="1335" spans="1:11">
      <c r="A1335" t="s">
        <v>66</v>
      </c>
      <c r="B1335">
        <v>2191</v>
      </c>
      <c r="C1335" t="s">
        <v>39</v>
      </c>
      <c r="D1335" t="s">
        <v>35</v>
      </c>
      <c r="E1335" t="s">
        <v>23</v>
      </c>
      <c r="F1335" t="s">
        <v>3</v>
      </c>
      <c r="G1335" t="s">
        <v>43</v>
      </c>
      <c r="H1335" t="s">
        <v>1</v>
      </c>
      <c r="I1335" t="s">
        <v>85</v>
      </c>
      <c r="J1335" t="s">
        <v>86</v>
      </c>
      <c r="K1335">
        <v>311</v>
      </c>
    </row>
    <row r="1336" spans="1:11">
      <c r="A1336" t="s">
        <v>66</v>
      </c>
      <c r="B1336">
        <v>2237</v>
      </c>
      <c r="C1336" t="s">
        <v>42</v>
      </c>
      <c r="D1336" t="s">
        <v>38</v>
      </c>
      <c r="E1336" t="s">
        <v>23</v>
      </c>
      <c r="F1336" t="s">
        <v>12</v>
      </c>
      <c r="G1336" t="s">
        <v>13</v>
      </c>
      <c r="H1336" t="s">
        <v>1</v>
      </c>
      <c r="I1336" t="s">
        <v>83</v>
      </c>
      <c r="J1336" t="s">
        <v>84</v>
      </c>
      <c r="K1336">
        <v>3658</v>
      </c>
    </row>
    <row r="1337" spans="1:11">
      <c r="A1337" t="s">
        <v>66</v>
      </c>
      <c r="B1337">
        <v>2244</v>
      </c>
      <c r="C1337" t="s">
        <v>45</v>
      </c>
      <c r="D1337" t="s">
        <v>26</v>
      </c>
      <c r="E1337" t="s">
        <v>23</v>
      </c>
      <c r="F1337" t="s">
        <v>16</v>
      </c>
      <c r="G1337" t="s">
        <v>17</v>
      </c>
      <c r="H1337" t="s">
        <v>1</v>
      </c>
      <c r="I1337" t="s">
        <v>83</v>
      </c>
      <c r="J1337" t="s">
        <v>84</v>
      </c>
      <c r="K1337">
        <v>485</v>
      </c>
    </row>
    <row r="1338" spans="1:11">
      <c r="A1338" t="s">
        <v>66</v>
      </c>
      <c r="B1338">
        <v>2207</v>
      </c>
      <c r="C1338" t="s">
        <v>57</v>
      </c>
      <c r="D1338" t="s">
        <v>49</v>
      </c>
      <c r="E1338" t="s">
        <v>23</v>
      </c>
      <c r="F1338" t="s">
        <v>12</v>
      </c>
      <c r="G1338" t="s">
        <v>13</v>
      </c>
      <c r="H1338" t="s">
        <v>5</v>
      </c>
      <c r="I1338" t="s">
        <v>85</v>
      </c>
      <c r="J1338" t="s">
        <v>86</v>
      </c>
      <c r="K1338">
        <v>398</v>
      </c>
    </row>
    <row r="1339" spans="1:11">
      <c r="A1339" t="s">
        <v>66</v>
      </c>
      <c r="B1339">
        <v>2174</v>
      </c>
      <c r="C1339" t="s">
        <v>59</v>
      </c>
      <c r="D1339" t="s">
        <v>53</v>
      </c>
      <c r="E1339" t="s">
        <v>23</v>
      </c>
      <c r="F1339" t="s">
        <v>12</v>
      </c>
      <c r="G1339" t="s">
        <v>13</v>
      </c>
      <c r="H1339" t="s">
        <v>5</v>
      </c>
      <c r="I1339" t="s">
        <v>83</v>
      </c>
      <c r="J1339" t="s">
        <v>84</v>
      </c>
      <c r="K1339">
        <v>507</v>
      </c>
    </row>
    <row r="1340" spans="1:11">
      <c r="A1340" t="s">
        <v>66</v>
      </c>
      <c r="B1340">
        <v>2204</v>
      </c>
      <c r="C1340" t="s">
        <v>48</v>
      </c>
      <c r="D1340" t="s">
        <v>49</v>
      </c>
      <c r="E1340" t="s">
        <v>23</v>
      </c>
      <c r="F1340" t="s">
        <v>16</v>
      </c>
      <c r="G1340" t="s">
        <v>17</v>
      </c>
      <c r="H1340" t="s">
        <v>5</v>
      </c>
      <c r="I1340" t="s">
        <v>83</v>
      </c>
      <c r="J1340" t="s">
        <v>84</v>
      </c>
      <c r="K1340">
        <v>701</v>
      </c>
    </row>
    <row r="1341" spans="1:11">
      <c r="A1341" t="s">
        <v>66</v>
      </c>
      <c r="B1341">
        <v>2211</v>
      </c>
      <c r="C1341" t="s">
        <v>54</v>
      </c>
      <c r="D1341" t="s">
        <v>49</v>
      </c>
      <c r="E1341" t="s">
        <v>23</v>
      </c>
      <c r="F1341" t="s">
        <v>4</v>
      </c>
      <c r="G1341" t="s">
        <v>6</v>
      </c>
      <c r="H1341" t="s">
        <v>5</v>
      </c>
      <c r="I1341" t="s">
        <v>83</v>
      </c>
      <c r="J1341" t="s">
        <v>84</v>
      </c>
      <c r="K1341">
        <v>122</v>
      </c>
    </row>
    <row r="1342" spans="1:11">
      <c r="A1342" t="s">
        <v>66</v>
      </c>
      <c r="B1342">
        <v>2251</v>
      </c>
      <c r="C1342" t="s">
        <v>25</v>
      </c>
      <c r="D1342" t="s">
        <v>26</v>
      </c>
      <c r="E1342" t="s">
        <v>27</v>
      </c>
      <c r="F1342" t="s">
        <v>4</v>
      </c>
      <c r="G1342" t="s">
        <v>6</v>
      </c>
      <c r="H1342" t="s">
        <v>5</v>
      </c>
      <c r="I1342" t="s">
        <v>83</v>
      </c>
      <c r="J1342" t="s">
        <v>84</v>
      </c>
      <c r="K1342">
        <v>166</v>
      </c>
    </row>
    <row r="1343" spans="1:11">
      <c r="A1343" t="s">
        <v>66</v>
      </c>
      <c r="B1343">
        <v>2174</v>
      </c>
      <c r="C1343" t="s">
        <v>59</v>
      </c>
      <c r="D1343" t="s">
        <v>53</v>
      </c>
      <c r="E1343" t="s">
        <v>23</v>
      </c>
      <c r="F1343" t="s">
        <v>3</v>
      </c>
      <c r="G1343" t="s">
        <v>43</v>
      </c>
      <c r="H1343" t="s">
        <v>1</v>
      </c>
      <c r="I1343" t="s">
        <v>85</v>
      </c>
      <c r="J1343" t="s">
        <v>86</v>
      </c>
      <c r="K1343">
        <v>54</v>
      </c>
    </row>
    <row r="1344" spans="1:11">
      <c r="A1344" t="s">
        <v>66</v>
      </c>
      <c r="B1344">
        <v>2237</v>
      </c>
      <c r="C1344" t="s">
        <v>42</v>
      </c>
      <c r="D1344" t="s">
        <v>38</v>
      </c>
      <c r="E1344" t="s">
        <v>23</v>
      </c>
      <c r="F1344" t="s">
        <v>16</v>
      </c>
      <c r="G1344" t="s">
        <v>17</v>
      </c>
      <c r="H1344" t="s">
        <v>5</v>
      </c>
      <c r="I1344" t="s">
        <v>85</v>
      </c>
      <c r="J1344" t="s">
        <v>86</v>
      </c>
      <c r="K1344">
        <v>143</v>
      </c>
    </row>
    <row r="1345" spans="1:11">
      <c r="A1345" t="s">
        <v>66</v>
      </c>
      <c r="B1345">
        <v>2207</v>
      </c>
      <c r="C1345" t="s">
        <v>57</v>
      </c>
      <c r="D1345" t="s">
        <v>49</v>
      </c>
      <c r="E1345" t="s">
        <v>23</v>
      </c>
      <c r="F1345" t="s">
        <v>12</v>
      </c>
      <c r="G1345" t="s">
        <v>13</v>
      </c>
      <c r="H1345" t="s">
        <v>1</v>
      </c>
      <c r="I1345" t="s">
        <v>83</v>
      </c>
      <c r="J1345" t="s">
        <v>84</v>
      </c>
      <c r="K1345">
        <v>3710</v>
      </c>
    </row>
    <row r="1346" spans="1:11">
      <c r="A1346" t="s">
        <v>66</v>
      </c>
      <c r="B1346">
        <v>2217</v>
      </c>
      <c r="C1346" t="s">
        <v>36</v>
      </c>
      <c r="D1346" t="s">
        <v>22</v>
      </c>
      <c r="E1346" t="s">
        <v>23</v>
      </c>
      <c r="F1346" t="s">
        <v>9</v>
      </c>
      <c r="G1346" t="s">
        <v>10</v>
      </c>
      <c r="H1346" t="s">
        <v>5</v>
      </c>
      <c r="I1346" t="s">
        <v>85</v>
      </c>
      <c r="J1346" t="s">
        <v>86</v>
      </c>
      <c r="K1346">
        <v>525</v>
      </c>
    </row>
    <row r="1347" spans="1:11">
      <c r="A1347" t="s">
        <v>66</v>
      </c>
      <c r="B1347">
        <v>2157</v>
      </c>
      <c r="C1347" t="s">
        <v>46</v>
      </c>
      <c r="D1347" t="s">
        <v>29</v>
      </c>
      <c r="E1347" t="s">
        <v>23</v>
      </c>
      <c r="F1347" t="s">
        <v>9</v>
      </c>
      <c r="G1347" t="s">
        <v>10</v>
      </c>
      <c r="H1347" t="s">
        <v>1</v>
      </c>
      <c r="I1347" t="s">
        <v>83</v>
      </c>
      <c r="J1347" t="s">
        <v>84</v>
      </c>
      <c r="K1347">
        <v>2507</v>
      </c>
    </row>
    <row r="1348" spans="1:11">
      <c r="A1348" t="s">
        <v>66</v>
      </c>
      <c r="B1348">
        <v>2171</v>
      </c>
      <c r="C1348" t="s">
        <v>32</v>
      </c>
      <c r="D1348" t="s">
        <v>33</v>
      </c>
      <c r="E1348" t="s">
        <v>23</v>
      </c>
      <c r="F1348" t="s">
        <v>0</v>
      </c>
      <c r="G1348" t="s">
        <v>24</v>
      </c>
      <c r="H1348" t="s">
        <v>5</v>
      </c>
      <c r="I1348" t="s">
        <v>83</v>
      </c>
      <c r="J1348" t="s">
        <v>84</v>
      </c>
      <c r="K1348">
        <v>5046</v>
      </c>
    </row>
    <row r="1349" spans="1:11">
      <c r="A1349" t="s">
        <v>66</v>
      </c>
      <c r="B1349">
        <v>2214</v>
      </c>
      <c r="C1349" t="s">
        <v>21</v>
      </c>
      <c r="D1349" t="s">
        <v>22</v>
      </c>
      <c r="E1349" t="s">
        <v>23</v>
      </c>
      <c r="F1349" t="s">
        <v>0</v>
      </c>
      <c r="G1349" t="s">
        <v>24</v>
      </c>
      <c r="H1349" t="s">
        <v>5</v>
      </c>
      <c r="I1349" t="s">
        <v>85</v>
      </c>
      <c r="J1349" t="s">
        <v>86</v>
      </c>
      <c r="K1349">
        <v>491</v>
      </c>
    </row>
    <row r="1350" spans="1:11">
      <c r="A1350" t="s">
        <v>66</v>
      </c>
      <c r="B1350">
        <v>2207</v>
      </c>
      <c r="C1350" t="s">
        <v>57</v>
      </c>
      <c r="D1350" t="s">
        <v>49</v>
      </c>
      <c r="E1350" t="s">
        <v>23</v>
      </c>
      <c r="F1350" t="s">
        <v>0</v>
      </c>
      <c r="G1350" t="s">
        <v>24</v>
      </c>
      <c r="H1350" t="s">
        <v>1</v>
      </c>
      <c r="I1350" t="s">
        <v>83</v>
      </c>
      <c r="J1350" t="s">
        <v>84</v>
      </c>
      <c r="K1350">
        <v>19275</v>
      </c>
    </row>
    <row r="1351" spans="1:11">
      <c r="A1351" t="s">
        <v>66</v>
      </c>
      <c r="B1351">
        <v>2227</v>
      </c>
      <c r="C1351" t="s">
        <v>44</v>
      </c>
      <c r="D1351" t="s">
        <v>41</v>
      </c>
      <c r="E1351" t="s">
        <v>23</v>
      </c>
      <c r="F1351" t="s">
        <v>9</v>
      </c>
      <c r="G1351" t="s">
        <v>10</v>
      </c>
      <c r="H1351" t="s">
        <v>1</v>
      </c>
      <c r="I1351" t="s">
        <v>85</v>
      </c>
      <c r="J1351" t="s">
        <v>86</v>
      </c>
      <c r="K1351">
        <v>852</v>
      </c>
    </row>
    <row r="1352" spans="1:11">
      <c r="A1352" t="s">
        <v>66</v>
      </c>
      <c r="B1352">
        <v>2157</v>
      </c>
      <c r="C1352" t="s">
        <v>46</v>
      </c>
      <c r="D1352" t="s">
        <v>29</v>
      </c>
      <c r="E1352" t="s">
        <v>23</v>
      </c>
      <c r="F1352" t="s">
        <v>3</v>
      </c>
      <c r="G1352" t="s">
        <v>43</v>
      </c>
      <c r="H1352" t="s">
        <v>5</v>
      </c>
      <c r="I1352" t="s">
        <v>85</v>
      </c>
      <c r="J1352" t="s">
        <v>86</v>
      </c>
      <c r="K1352">
        <v>658</v>
      </c>
    </row>
    <row r="1353" spans="1:11">
      <c r="A1353" t="s">
        <v>66</v>
      </c>
      <c r="B1353">
        <v>2154</v>
      </c>
      <c r="C1353" t="s">
        <v>50</v>
      </c>
      <c r="D1353" t="s">
        <v>29</v>
      </c>
      <c r="E1353" t="s">
        <v>23</v>
      </c>
      <c r="F1353" t="s">
        <v>8</v>
      </c>
      <c r="G1353" t="s">
        <v>14</v>
      </c>
      <c r="H1353" t="s">
        <v>5</v>
      </c>
      <c r="I1353" t="s">
        <v>83</v>
      </c>
      <c r="J1353" t="s">
        <v>84</v>
      </c>
      <c r="K1353">
        <v>133</v>
      </c>
    </row>
    <row r="1354" spans="1:11">
      <c r="A1354" t="s">
        <v>66</v>
      </c>
      <c r="B1354">
        <v>2184</v>
      </c>
      <c r="C1354" t="s">
        <v>47</v>
      </c>
      <c r="D1354" t="s">
        <v>35</v>
      </c>
      <c r="E1354" t="s">
        <v>23</v>
      </c>
      <c r="F1354" t="s">
        <v>4</v>
      </c>
      <c r="G1354" t="s">
        <v>6</v>
      </c>
      <c r="H1354" t="s">
        <v>5</v>
      </c>
      <c r="I1354" t="s">
        <v>83</v>
      </c>
      <c r="J1354" t="s">
        <v>84</v>
      </c>
      <c r="K1354">
        <v>37</v>
      </c>
    </row>
    <row r="1355" spans="1:11">
      <c r="A1355" t="s">
        <v>66</v>
      </c>
      <c r="B1355">
        <v>2241</v>
      </c>
      <c r="C1355" t="s">
        <v>37</v>
      </c>
      <c r="D1355" t="s">
        <v>38</v>
      </c>
      <c r="E1355" t="s">
        <v>23</v>
      </c>
      <c r="F1355" t="s">
        <v>12</v>
      </c>
      <c r="G1355" t="s">
        <v>13</v>
      </c>
      <c r="H1355" t="s">
        <v>1</v>
      </c>
      <c r="I1355" t="s">
        <v>85</v>
      </c>
      <c r="J1355" t="s">
        <v>86</v>
      </c>
      <c r="K1355">
        <v>341</v>
      </c>
    </row>
    <row r="1356" spans="1:11">
      <c r="A1356" t="s">
        <v>66</v>
      </c>
      <c r="B1356">
        <v>2191</v>
      </c>
      <c r="C1356" t="s">
        <v>39</v>
      </c>
      <c r="D1356" t="s">
        <v>35</v>
      </c>
      <c r="E1356" t="s">
        <v>23</v>
      </c>
      <c r="F1356" t="s">
        <v>2</v>
      </c>
      <c r="G1356" t="s">
        <v>11</v>
      </c>
      <c r="H1356" t="s">
        <v>5</v>
      </c>
      <c r="I1356" t="s">
        <v>83</v>
      </c>
      <c r="J1356" t="s">
        <v>84</v>
      </c>
      <c r="K1356">
        <v>2352</v>
      </c>
    </row>
    <row r="1357" spans="1:11">
      <c r="A1357" t="s">
        <v>66</v>
      </c>
      <c r="B1357">
        <v>2224</v>
      </c>
      <c r="C1357" t="s">
        <v>60</v>
      </c>
      <c r="D1357" t="s">
        <v>41</v>
      </c>
      <c r="E1357" t="s">
        <v>23</v>
      </c>
      <c r="F1357" t="s">
        <v>9</v>
      </c>
      <c r="G1357" t="s">
        <v>10</v>
      </c>
      <c r="H1357" t="s">
        <v>5</v>
      </c>
      <c r="I1357" t="s">
        <v>83</v>
      </c>
      <c r="J1357" t="s">
        <v>84</v>
      </c>
      <c r="K1357">
        <v>339</v>
      </c>
    </row>
    <row r="1358" spans="1:11">
      <c r="A1358" t="s">
        <v>66</v>
      </c>
      <c r="B1358">
        <v>2204</v>
      </c>
      <c r="C1358" t="s">
        <v>48</v>
      </c>
      <c r="D1358" t="s">
        <v>49</v>
      </c>
      <c r="E1358" t="s">
        <v>23</v>
      </c>
      <c r="F1358" t="s">
        <v>0</v>
      </c>
      <c r="G1358" t="s">
        <v>24</v>
      </c>
      <c r="H1358" t="s">
        <v>5</v>
      </c>
      <c r="I1358" t="s">
        <v>83</v>
      </c>
      <c r="J1358" t="s">
        <v>84</v>
      </c>
      <c r="K1358">
        <v>2426</v>
      </c>
    </row>
    <row r="1359" spans="1:11">
      <c r="A1359" t="s">
        <v>66</v>
      </c>
      <c r="B1359">
        <v>2234</v>
      </c>
      <c r="C1359" t="s">
        <v>61</v>
      </c>
      <c r="D1359" t="s">
        <v>38</v>
      </c>
      <c r="E1359" t="s">
        <v>23</v>
      </c>
      <c r="F1359" t="s">
        <v>0</v>
      </c>
      <c r="G1359" t="s">
        <v>24</v>
      </c>
      <c r="H1359" t="s">
        <v>5</v>
      </c>
      <c r="I1359" t="s">
        <v>83</v>
      </c>
      <c r="J1359" t="s">
        <v>84</v>
      </c>
      <c r="K1359">
        <v>2036</v>
      </c>
    </row>
    <row r="1360" spans="1:11">
      <c r="A1360" t="s">
        <v>66</v>
      </c>
      <c r="B1360">
        <v>2157</v>
      </c>
      <c r="C1360" t="s">
        <v>46</v>
      </c>
      <c r="D1360" t="s">
        <v>29</v>
      </c>
      <c r="E1360" t="s">
        <v>23</v>
      </c>
      <c r="F1360" t="s">
        <v>3</v>
      </c>
      <c r="G1360" t="s">
        <v>43</v>
      </c>
      <c r="H1360" t="s">
        <v>5</v>
      </c>
      <c r="I1360" t="s">
        <v>83</v>
      </c>
      <c r="J1360" t="s">
        <v>84</v>
      </c>
      <c r="K1360">
        <v>6279</v>
      </c>
    </row>
    <row r="1361" spans="1:11">
      <c r="A1361" t="s">
        <v>66</v>
      </c>
      <c r="B1361">
        <v>2161</v>
      </c>
      <c r="C1361" t="s">
        <v>28</v>
      </c>
      <c r="D1361" t="s">
        <v>29</v>
      </c>
      <c r="E1361" t="s">
        <v>23</v>
      </c>
      <c r="F1361" t="s">
        <v>12</v>
      </c>
      <c r="G1361" t="s">
        <v>13</v>
      </c>
      <c r="H1361" t="s">
        <v>1</v>
      </c>
      <c r="I1361" t="s">
        <v>85</v>
      </c>
      <c r="J1361" t="s">
        <v>86</v>
      </c>
      <c r="K1361">
        <v>386</v>
      </c>
    </row>
    <row r="1362" spans="1:11">
      <c r="A1362" t="s">
        <v>66</v>
      </c>
      <c r="B1362">
        <v>2171</v>
      </c>
      <c r="C1362" t="s">
        <v>32</v>
      </c>
      <c r="D1362" t="s">
        <v>33</v>
      </c>
      <c r="E1362" t="s">
        <v>23</v>
      </c>
      <c r="F1362" t="s">
        <v>4</v>
      </c>
      <c r="G1362" t="s">
        <v>6</v>
      </c>
      <c r="H1362" t="s">
        <v>1</v>
      </c>
      <c r="I1362" t="s">
        <v>83</v>
      </c>
      <c r="J1362" t="s">
        <v>84</v>
      </c>
      <c r="K1362">
        <v>11290</v>
      </c>
    </row>
    <row r="1363" spans="1:11">
      <c r="A1363" t="s">
        <v>66</v>
      </c>
      <c r="B1363">
        <v>2227</v>
      </c>
      <c r="C1363" t="s">
        <v>44</v>
      </c>
      <c r="D1363" t="s">
        <v>41</v>
      </c>
      <c r="E1363" t="s">
        <v>23</v>
      </c>
      <c r="F1363" t="s">
        <v>2</v>
      </c>
      <c r="G1363" t="s">
        <v>11</v>
      </c>
      <c r="H1363" t="s">
        <v>5</v>
      </c>
      <c r="I1363" t="s">
        <v>85</v>
      </c>
      <c r="J1363" t="s">
        <v>86</v>
      </c>
      <c r="K1363">
        <v>448</v>
      </c>
    </row>
    <row r="1364" spans="1:11">
      <c r="A1364" t="s">
        <v>66</v>
      </c>
      <c r="B1364">
        <v>2231</v>
      </c>
      <c r="C1364" t="s">
        <v>40</v>
      </c>
      <c r="D1364" t="s">
        <v>41</v>
      </c>
      <c r="E1364" t="s">
        <v>23</v>
      </c>
      <c r="F1364" t="s">
        <v>9</v>
      </c>
      <c r="G1364" t="s">
        <v>10</v>
      </c>
      <c r="H1364" t="s">
        <v>1</v>
      </c>
      <c r="I1364" t="s">
        <v>83</v>
      </c>
      <c r="J1364" t="s">
        <v>84</v>
      </c>
      <c r="K1364">
        <v>3974</v>
      </c>
    </row>
    <row r="1365" spans="1:11">
      <c r="A1365" t="s">
        <v>66</v>
      </c>
      <c r="B1365">
        <v>2201</v>
      </c>
      <c r="C1365" t="s">
        <v>51</v>
      </c>
      <c r="D1365" t="s">
        <v>31</v>
      </c>
      <c r="E1365" t="s">
        <v>23</v>
      </c>
      <c r="F1365" t="s">
        <v>2</v>
      </c>
      <c r="G1365" t="s">
        <v>11</v>
      </c>
      <c r="H1365" t="s">
        <v>5</v>
      </c>
      <c r="I1365" t="s">
        <v>83</v>
      </c>
      <c r="J1365" t="s">
        <v>84</v>
      </c>
      <c r="K1365">
        <v>2517.5</v>
      </c>
    </row>
    <row r="1366" spans="1:11">
      <c r="A1366" t="s">
        <v>66</v>
      </c>
      <c r="B1366">
        <v>2197</v>
      </c>
      <c r="C1366" t="s">
        <v>62</v>
      </c>
      <c r="D1366" t="s">
        <v>31</v>
      </c>
      <c r="E1366" t="s">
        <v>23</v>
      </c>
      <c r="F1366" t="s">
        <v>4</v>
      </c>
      <c r="G1366" t="s">
        <v>6</v>
      </c>
      <c r="H1366" t="s">
        <v>1</v>
      </c>
      <c r="I1366" t="s">
        <v>83</v>
      </c>
      <c r="J1366" t="s">
        <v>84</v>
      </c>
      <c r="K1366">
        <v>13427</v>
      </c>
    </row>
    <row r="1367" spans="1:11">
      <c r="A1367" t="s">
        <v>66</v>
      </c>
      <c r="B1367">
        <v>2241</v>
      </c>
      <c r="C1367" t="s">
        <v>37</v>
      </c>
      <c r="D1367" t="s">
        <v>38</v>
      </c>
      <c r="E1367" t="s">
        <v>23</v>
      </c>
      <c r="F1367" t="s">
        <v>9</v>
      </c>
      <c r="G1367" t="s">
        <v>10</v>
      </c>
      <c r="H1367" t="s">
        <v>5</v>
      </c>
      <c r="I1367" t="s">
        <v>83</v>
      </c>
      <c r="J1367" t="s">
        <v>84</v>
      </c>
      <c r="K1367">
        <v>2675</v>
      </c>
    </row>
    <row r="1368" spans="1:11">
      <c r="A1368" t="s">
        <v>66</v>
      </c>
      <c r="B1368">
        <v>2244</v>
      </c>
      <c r="C1368" t="s">
        <v>45</v>
      </c>
      <c r="D1368" t="s">
        <v>26</v>
      </c>
      <c r="E1368" t="s">
        <v>23</v>
      </c>
      <c r="F1368" t="s">
        <v>9</v>
      </c>
      <c r="G1368" t="s">
        <v>10</v>
      </c>
      <c r="H1368" t="s">
        <v>5</v>
      </c>
      <c r="I1368" t="s">
        <v>85</v>
      </c>
      <c r="J1368" t="s">
        <v>86</v>
      </c>
      <c r="K1368">
        <v>25</v>
      </c>
    </row>
    <row r="1369" spans="1:11">
      <c r="A1369" t="s">
        <v>66</v>
      </c>
      <c r="B1369">
        <v>2231</v>
      </c>
      <c r="C1369" t="s">
        <v>40</v>
      </c>
      <c r="D1369" t="s">
        <v>41</v>
      </c>
      <c r="E1369" t="s">
        <v>23</v>
      </c>
      <c r="F1369" t="s">
        <v>12</v>
      </c>
      <c r="G1369" t="s">
        <v>13</v>
      </c>
      <c r="H1369" t="s">
        <v>1</v>
      </c>
      <c r="I1369" t="s">
        <v>85</v>
      </c>
      <c r="J1369" t="s">
        <v>86</v>
      </c>
      <c r="K1369">
        <v>398</v>
      </c>
    </row>
    <row r="1370" spans="1:11">
      <c r="A1370" t="s">
        <v>66</v>
      </c>
      <c r="B1370">
        <v>2217</v>
      </c>
      <c r="C1370" t="s">
        <v>36</v>
      </c>
      <c r="D1370" t="s">
        <v>22</v>
      </c>
      <c r="E1370" t="s">
        <v>23</v>
      </c>
      <c r="F1370" t="s">
        <v>16</v>
      </c>
      <c r="G1370" t="s">
        <v>17</v>
      </c>
      <c r="H1370" t="s">
        <v>1</v>
      </c>
      <c r="I1370" t="s">
        <v>85</v>
      </c>
      <c r="J1370" t="s">
        <v>86</v>
      </c>
      <c r="K1370">
        <v>186</v>
      </c>
    </row>
    <row r="1371" spans="1:11">
      <c r="A1371" t="s">
        <v>66</v>
      </c>
      <c r="B1371">
        <v>2234</v>
      </c>
      <c r="C1371" t="s">
        <v>61</v>
      </c>
      <c r="D1371" t="s">
        <v>38</v>
      </c>
      <c r="E1371" t="s">
        <v>23</v>
      </c>
      <c r="F1371" t="s">
        <v>16</v>
      </c>
      <c r="G1371" t="s">
        <v>17</v>
      </c>
      <c r="H1371" t="s">
        <v>5</v>
      </c>
      <c r="I1371" t="s">
        <v>83</v>
      </c>
      <c r="J1371" t="s">
        <v>84</v>
      </c>
      <c r="K1371">
        <v>377</v>
      </c>
    </row>
    <row r="1372" spans="1:11">
      <c r="A1372" t="s">
        <v>66</v>
      </c>
      <c r="B1372">
        <v>2184</v>
      </c>
      <c r="C1372" t="s">
        <v>47</v>
      </c>
      <c r="D1372" t="s">
        <v>35</v>
      </c>
      <c r="E1372" t="s">
        <v>23</v>
      </c>
      <c r="F1372" t="s">
        <v>16</v>
      </c>
      <c r="G1372" t="s">
        <v>17</v>
      </c>
      <c r="H1372" t="s">
        <v>1</v>
      </c>
      <c r="I1372" t="s">
        <v>83</v>
      </c>
      <c r="J1372" t="s">
        <v>84</v>
      </c>
      <c r="K1372">
        <v>772</v>
      </c>
    </row>
    <row r="1373" spans="1:11">
      <c r="A1373" t="s">
        <v>66</v>
      </c>
      <c r="B1373">
        <v>2171</v>
      </c>
      <c r="C1373" t="s">
        <v>32</v>
      </c>
      <c r="D1373" t="s">
        <v>33</v>
      </c>
      <c r="E1373" t="s">
        <v>23</v>
      </c>
      <c r="F1373" t="s">
        <v>16</v>
      </c>
      <c r="G1373" t="s">
        <v>17</v>
      </c>
      <c r="H1373" t="s">
        <v>5</v>
      </c>
      <c r="I1373" t="s">
        <v>85</v>
      </c>
      <c r="J1373" t="s">
        <v>86</v>
      </c>
      <c r="K1373">
        <v>235</v>
      </c>
    </row>
    <row r="1374" spans="1:11">
      <c r="A1374" t="s">
        <v>66</v>
      </c>
      <c r="B1374">
        <v>2251</v>
      </c>
      <c r="C1374" t="s">
        <v>25</v>
      </c>
      <c r="D1374" t="s">
        <v>26</v>
      </c>
      <c r="E1374" t="s">
        <v>27</v>
      </c>
      <c r="F1374" t="s">
        <v>4</v>
      </c>
      <c r="G1374" t="s">
        <v>6</v>
      </c>
      <c r="H1374" t="s">
        <v>1</v>
      </c>
      <c r="I1374" t="s">
        <v>85</v>
      </c>
      <c r="J1374" t="s">
        <v>86</v>
      </c>
      <c r="K1374">
        <v>2595</v>
      </c>
    </row>
    <row r="1375" spans="1:11">
      <c r="A1375" t="s">
        <v>66</v>
      </c>
      <c r="B1375">
        <v>2214</v>
      </c>
      <c r="C1375" t="s">
        <v>21</v>
      </c>
      <c r="D1375" t="s">
        <v>22</v>
      </c>
      <c r="E1375" t="s">
        <v>23</v>
      </c>
      <c r="F1375" t="s">
        <v>12</v>
      </c>
      <c r="G1375" t="s">
        <v>13</v>
      </c>
      <c r="H1375" t="s">
        <v>5</v>
      </c>
      <c r="I1375" t="s">
        <v>83</v>
      </c>
      <c r="J1375" t="s">
        <v>84</v>
      </c>
      <c r="K1375">
        <v>802</v>
      </c>
    </row>
    <row r="1376" spans="1:11">
      <c r="A1376" t="s">
        <v>66</v>
      </c>
      <c r="B1376">
        <v>2237</v>
      </c>
      <c r="C1376" t="s">
        <v>42</v>
      </c>
      <c r="D1376" t="s">
        <v>38</v>
      </c>
      <c r="E1376" t="s">
        <v>23</v>
      </c>
      <c r="F1376" t="s">
        <v>0</v>
      </c>
      <c r="G1376" t="s">
        <v>24</v>
      </c>
      <c r="H1376" t="s">
        <v>1</v>
      </c>
      <c r="I1376" t="s">
        <v>83</v>
      </c>
      <c r="J1376" t="s">
        <v>84</v>
      </c>
      <c r="K1376">
        <v>20589</v>
      </c>
    </row>
    <row r="1377" spans="1:11">
      <c r="A1377" t="s">
        <v>66</v>
      </c>
      <c r="B1377">
        <v>2184</v>
      </c>
      <c r="C1377" t="s">
        <v>47</v>
      </c>
      <c r="D1377" t="s">
        <v>35</v>
      </c>
      <c r="E1377" t="s">
        <v>23</v>
      </c>
      <c r="F1377" t="s">
        <v>0</v>
      </c>
      <c r="G1377" t="s">
        <v>24</v>
      </c>
      <c r="H1377" t="s">
        <v>5</v>
      </c>
      <c r="I1377" t="s">
        <v>85</v>
      </c>
      <c r="J1377" t="s">
        <v>86</v>
      </c>
      <c r="K1377">
        <v>352</v>
      </c>
    </row>
    <row r="1378" spans="1:11">
      <c r="A1378" t="s">
        <v>66</v>
      </c>
      <c r="B1378">
        <v>2227</v>
      </c>
      <c r="C1378" t="s">
        <v>44</v>
      </c>
      <c r="D1378" t="s">
        <v>41</v>
      </c>
      <c r="E1378" t="s">
        <v>23</v>
      </c>
      <c r="F1378" t="s">
        <v>12</v>
      </c>
      <c r="G1378" t="s">
        <v>13</v>
      </c>
      <c r="H1378" t="s">
        <v>1</v>
      </c>
      <c r="I1378" t="s">
        <v>83</v>
      </c>
      <c r="J1378" t="s">
        <v>84</v>
      </c>
      <c r="K1378">
        <v>3622</v>
      </c>
    </row>
    <row r="1379" spans="1:11">
      <c r="A1379" t="s">
        <v>66</v>
      </c>
      <c r="B1379">
        <v>2241</v>
      </c>
      <c r="C1379" t="s">
        <v>37</v>
      </c>
      <c r="D1379" t="s">
        <v>38</v>
      </c>
      <c r="E1379" t="s">
        <v>23</v>
      </c>
      <c r="F1379" t="s">
        <v>16</v>
      </c>
      <c r="G1379" t="s">
        <v>17</v>
      </c>
      <c r="H1379" t="s">
        <v>5</v>
      </c>
      <c r="I1379" t="s">
        <v>85</v>
      </c>
      <c r="J1379" t="s">
        <v>86</v>
      </c>
      <c r="K1379">
        <v>152</v>
      </c>
    </row>
    <row r="1380" spans="1:11">
      <c r="A1380" t="s">
        <v>66</v>
      </c>
      <c r="B1380">
        <v>2154</v>
      </c>
      <c r="C1380" t="s">
        <v>50</v>
      </c>
      <c r="D1380" t="s">
        <v>29</v>
      </c>
      <c r="E1380" t="s">
        <v>23</v>
      </c>
      <c r="F1380" t="s">
        <v>16</v>
      </c>
      <c r="G1380" t="s">
        <v>17</v>
      </c>
      <c r="H1380" t="s">
        <v>1</v>
      </c>
      <c r="I1380" t="s">
        <v>83</v>
      </c>
      <c r="J1380" t="s">
        <v>84</v>
      </c>
      <c r="K1380">
        <v>627</v>
      </c>
    </row>
    <row r="1381" spans="1:11">
      <c r="A1381" t="s">
        <v>66</v>
      </c>
      <c r="B1381">
        <v>2231</v>
      </c>
      <c r="C1381" t="s">
        <v>40</v>
      </c>
      <c r="D1381" t="s">
        <v>41</v>
      </c>
      <c r="E1381" t="s">
        <v>23</v>
      </c>
      <c r="F1381" t="s">
        <v>3</v>
      </c>
      <c r="G1381" t="s">
        <v>43</v>
      </c>
      <c r="H1381" t="s">
        <v>1</v>
      </c>
      <c r="I1381" t="s">
        <v>83</v>
      </c>
      <c r="J1381" t="s">
        <v>84</v>
      </c>
      <c r="K1381">
        <v>2700</v>
      </c>
    </row>
    <row r="1382" spans="1:11">
      <c r="A1382" t="s">
        <v>66</v>
      </c>
      <c r="B1382">
        <v>2157</v>
      </c>
      <c r="C1382" t="s">
        <v>46</v>
      </c>
      <c r="D1382" t="s">
        <v>29</v>
      </c>
      <c r="E1382" t="s">
        <v>23</v>
      </c>
      <c r="F1382" t="s">
        <v>4</v>
      </c>
      <c r="G1382" t="s">
        <v>6</v>
      </c>
      <c r="H1382" t="s">
        <v>1</v>
      </c>
      <c r="I1382" t="s">
        <v>85</v>
      </c>
      <c r="J1382" t="s">
        <v>86</v>
      </c>
      <c r="K1382">
        <v>2026</v>
      </c>
    </row>
    <row r="1383" spans="1:11">
      <c r="A1383" t="s">
        <v>66</v>
      </c>
      <c r="B1383">
        <v>2197</v>
      </c>
      <c r="C1383" t="s">
        <v>62</v>
      </c>
      <c r="D1383" t="s">
        <v>31</v>
      </c>
      <c r="E1383" t="s">
        <v>23</v>
      </c>
      <c r="F1383" t="s">
        <v>0</v>
      </c>
      <c r="G1383" t="s">
        <v>24</v>
      </c>
      <c r="H1383" t="s">
        <v>5</v>
      </c>
      <c r="I1383" t="s">
        <v>85</v>
      </c>
      <c r="J1383" t="s">
        <v>86</v>
      </c>
      <c r="K1383">
        <v>1317</v>
      </c>
    </row>
    <row r="1384" spans="1:11">
      <c r="A1384" t="s">
        <v>66</v>
      </c>
      <c r="B1384">
        <v>2241</v>
      </c>
      <c r="C1384" t="s">
        <v>37</v>
      </c>
      <c r="D1384" t="s">
        <v>38</v>
      </c>
      <c r="E1384" t="s">
        <v>23</v>
      </c>
      <c r="F1384" t="s">
        <v>8</v>
      </c>
      <c r="G1384" t="s">
        <v>14</v>
      </c>
      <c r="H1384" t="s">
        <v>5</v>
      </c>
      <c r="I1384" t="s">
        <v>83</v>
      </c>
      <c r="J1384" t="s">
        <v>84</v>
      </c>
      <c r="K1384">
        <v>929</v>
      </c>
    </row>
    <row r="1385" spans="1:11">
      <c r="A1385" t="s">
        <v>66</v>
      </c>
      <c r="B1385">
        <v>2161</v>
      </c>
      <c r="C1385" t="s">
        <v>28</v>
      </c>
      <c r="D1385" t="s">
        <v>29</v>
      </c>
      <c r="E1385" t="s">
        <v>23</v>
      </c>
      <c r="F1385" t="s">
        <v>4</v>
      </c>
      <c r="G1385" t="s">
        <v>6</v>
      </c>
      <c r="H1385" t="s">
        <v>5</v>
      </c>
      <c r="I1385" t="s">
        <v>85</v>
      </c>
      <c r="J1385" t="s">
        <v>86</v>
      </c>
      <c r="K1385">
        <v>32</v>
      </c>
    </row>
    <row r="1386" spans="1:11">
      <c r="A1386" t="s">
        <v>66</v>
      </c>
      <c r="B1386">
        <v>2194</v>
      </c>
      <c r="C1386" t="s">
        <v>30</v>
      </c>
      <c r="D1386" t="s">
        <v>31</v>
      </c>
      <c r="E1386" t="s">
        <v>23</v>
      </c>
      <c r="F1386" t="s">
        <v>8</v>
      </c>
      <c r="G1386" t="s">
        <v>14</v>
      </c>
      <c r="H1386" t="s">
        <v>5</v>
      </c>
      <c r="I1386" t="s">
        <v>85</v>
      </c>
      <c r="J1386" t="s">
        <v>86</v>
      </c>
      <c r="K1386">
        <v>93</v>
      </c>
    </row>
    <row r="1387" spans="1:11">
      <c r="A1387" t="s">
        <v>66</v>
      </c>
      <c r="B1387">
        <v>2191</v>
      </c>
      <c r="C1387" t="s">
        <v>39</v>
      </c>
      <c r="D1387" t="s">
        <v>35</v>
      </c>
      <c r="E1387" t="s">
        <v>23</v>
      </c>
      <c r="F1387" t="s">
        <v>4</v>
      </c>
      <c r="G1387" t="s">
        <v>6</v>
      </c>
      <c r="H1387" t="s">
        <v>5</v>
      </c>
      <c r="I1387" t="s">
        <v>85</v>
      </c>
      <c r="J1387" t="s">
        <v>86</v>
      </c>
      <c r="K1387">
        <v>62</v>
      </c>
    </row>
    <row r="1388" spans="1:11">
      <c r="A1388" t="s">
        <v>66</v>
      </c>
      <c r="B1388">
        <v>2244</v>
      </c>
      <c r="C1388" t="s">
        <v>45</v>
      </c>
      <c r="D1388" t="s">
        <v>26</v>
      </c>
      <c r="E1388" t="s">
        <v>23</v>
      </c>
      <c r="F1388" t="s">
        <v>12</v>
      </c>
      <c r="G1388" t="s">
        <v>13</v>
      </c>
      <c r="H1388" t="s">
        <v>5</v>
      </c>
      <c r="I1388" t="s">
        <v>85</v>
      </c>
      <c r="J1388" t="s">
        <v>86</v>
      </c>
      <c r="K1388">
        <v>84</v>
      </c>
    </row>
    <row r="1389" spans="1:11">
      <c r="A1389" t="s">
        <v>66</v>
      </c>
      <c r="B1389">
        <v>2247</v>
      </c>
      <c r="C1389" t="s">
        <v>64</v>
      </c>
      <c r="D1389" t="s">
        <v>26</v>
      </c>
      <c r="E1389" t="s">
        <v>23</v>
      </c>
      <c r="F1389" t="s">
        <v>2</v>
      </c>
      <c r="G1389" t="s">
        <v>11</v>
      </c>
      <c r="H1389" t="s">
        <v>5</v>
      </c>
      <c r="I1389" t="s">
        <v>83</v>
      </c>
      <c r="J1389" t="s">
        <v>84</v>
      </c>
      <c r="K1389">
        <v>2285</v>
      </c>
    </row>
    <row r="1390" spans="1:11">
      <c r="A1390" t="s">
        <v>66</v>
      </c>
      <c r="B1390">
        <v>2217</v>
      </c>
      <c r="C1390" t="s">
        <v>36</v>
      </c>
      <c r="D1390" t="s">
        <v>22</v>
      </c>
      <c r="E1390" t="s">
        <v>23</v>
      </c>
      <c r="F1390" t="s">
        <v>3</v>
      </c>
      <c r="G1390" t="s">
        <v>43</v>
      </c>
      <c r="H1390" t="s">
        <v>5</v>
      </c>
      <c r="I1390" t="s">
        <v>83</v>
      </c>
      <c r="J1390" t="s">
        <v>84</v>
      </c>
      <c r="K1390">
        <v>6135</v>
      </c>
    </row>
    <row r="1391" spans="1:11">
      <c r="A1391" t="s">
        <v>66</v>
      </c>
      <c r="B1391">
        <v>2227</v>
      </c>
      <c r="C1391" t="s">
        <v>44</v>
      </c>
      <c r="D1391" t="s">
        <v>41</v>
      </c>
      <c r="E1391" t="s">
        <v>23</v>
      </c>
      <c r="F1391" t="s">
        <v>9</v>
      </c>
      <c r="G1391" t="s">
        <v>10</v>
      </c>
      <c r="H1391" t="s">
        <v>1</v>
      </c>
      <c r="I1391" t="s">
        <v>83</v>
      </c>
      <c r="J1391" t="s">
        <v>84</v>
      </c>
      <c r="K1391">
        <v>4507</v>
      </c>
    </row>
    <row r="1392" spans="1:11">
      <c r="A1392" t="s">
        <v>66</v>
      </c>
      <c r="B1392">
        <v>2181</v>
      </c>
      <c r="C1392" t="s">
        <v>55</v>
      </c>
      <c r="D1392" t="s">
        <v>53</v>
      </c>
      <c r="E1392" t="s">
        <v>23</v>
      </c>
      <c r="F1392" t="s">
        <v>12</v>
      </c>
      <c r="G1392" t="s">
        <v>13</v>
      </c>
      <c r="H1392" t="s">
        <v>1</v>
      </c>
      <c r="I1392" t="s">
        <v>83</v>
      </c>
      <c r="J1392" t="s">
        <v>84</v>
      </c>
      <c r="K1392">
        <v>3735</v>
      </c>
    </row>
    <row r="1393" spans="1:11">
      <c r="A1393" t="s">
        <v>66</v>
      </c>
      <c r="B1393">
        <v>2164</v>
      </c>
      <c r="C1393" t="s">
        <v>56</v>
      </c>
      <c r="D1393" t="s">
        <v>33</v>
      </c>
      <c r="E1393" t="s">
        <v>23</v>
      </c>
      <c r="F1393" t="s">
        <v>9</v>
      </c>
      <c r="G1393" t="s">
        <v>10</v>
      </c>
      <c r="H1393" t="s">
        <v>5</v>
      </c>
      <c r="I1393" t="s">
        <v>83</v>
      </c>
      <c r="J1393" t="s">
        <v>84</v>
      </c>
      <c r="K1393">
        <v>302</v>
      </c>
    </row>
    <row r="1394" spans="1:11">
      <c r="A1394" t="s">
        <v>66</v>
      </c>
      <c r="B1394">
        <v>2187</v>
      </c>
      <c r="C1394" t="s">
        <v>34</v>
      </c>
      <c r="D1394" t="s">
        <v>35</v>
      </c>
      <c r="E1394" t="s">
        <v>23</v>
      </c>
      <c r="F1394" t="s">
        <v>9</v>
      </c>
      <c r="G1394" t="s">
        <v>10</v>
      </c>
      <c r="H1394" t="s">
        <v>5</v>
      </c>
      <c r="I1394" t="s">
        <v>83</v>
      </c>
      <c r="J1394" t="s">
        <v>84</v>
      </c>
      <c r="K1394">
        <v>3891</v>
      </c>
    </row>
    <row r="1395" spans="1:11">
      <c r="A1395" t="s">
        <v>66</v>
      </c>
      <c r="B1395">
        <v>2251</v>
      </c>
      <c r="C1395" t="s">
        <v>25</v>
      </c>
      <c r="D1395" t="s">
        <v>26</v>
      </c>
      <c r="E1395" t="s">
        <v>27</v>
      </c>
      <c r="F1395" t="s">
        <v>9</v>
      </c>
      <c r="G1395" t="s">
        <v>10</v>
      </c>
      <c r="H1395" t="s">
        <v>1</v>
      </c>
      <c r="I1395" t="s">
        <v>83</v>
      </c>
      <c r="J1395" t="s">
        <v>84</v>
      </c>
      <c r="K1395">
        <v>4913</v>
      </c>
    </row>
    <row r="1396" spans="1:11">
      <c r="A1396" t="s">
        <v>66</v>
      </c>
      <c r="B1396">
        <v>2187</v>
      </c>
      <c r="C1396" t="s">
        <v>34</v>
      </c>
      <c r="D1396" t="s">
        <v>35</v>
      </c>
      <c r="E1396" t="s">
        <v>23</v>
      </c>
      <c r="F1396" t="s">
        <v>2</v>
      </c>
      <c r="G1396" t="s">
        <v>11</v>
      </c>
      <c r="H1396" t="s">
        <v>1</v>
      </c>
      <c r="I1396" t="s">
        <v>85</v>
      </c>
      <c r="J1396" t="s">
        <v>86</v>
      </c>
      <c r="K1396">
        <v>10382</v>
      </c>
    </row>
    <row r="1397" spans="1:11">
      <c r="A1397" t="s">
        <v>66</v>
      </c>
      <c r="B1397">
        <v>2211</v>
      </c>
      <c r="C1397" t="s">
        <v>54</v>
      </c>
      <c r="D1397" t="s">
        <v>49</v>
      </c>
      <c r="E1397" t="s">
        <v>23</v>
      </c>
      <c r="F1397" t="s">
        <v>9</v>
      </c>
      <c r="G1397" t="s">
        <v>10</v>
      </c>
      <c r="H1397" t="s">
        <v>5</v>
      </c>
      <c r="I1397" t="s">
        <v>83</v>
      </c>
      <c r="J1397" t="s">
        <v>84</v>
      </c>
      <c r="K1397">
        <v>3637</v>
      </c>
    </row>
    <row r="1398" spans="1:11">
      <c r="A1398" t="s">
        <v>66</v>
      </c>
      <c r="B1398">
        <v>2194</v>
      </c>
      <c r="C1398" t="s">
        <v>30</v>
      </c>
      <c r="D1398" t="s">
        <v>31</v>
      </c>
      <c r="E1398" t="s">
        <v>23</v>
      </c>
      <c r="F1398" t="s">
        <v>8</v>
      </c>
      <c r="G1398" t="s">
        <v>14</v>
      </c>
      <c r="H1398" t="s">
        <v>1</v>
      </c>
      <c r="I1398" t="s">
        <v>83</v>
      </c>
      <c r="J1398" t="s">
        <v>84</v>
      </c>
      <c r="K1398">
        <v>1816</v>
      </c>
    </row>
    <row r="1399" spans="1:11">
      <c r="A1399" t="s">
        <v>66</v>
      </c>
      <c r="B1399">
        <v>2181</v>
      </c>
      <c r="C1399" t="s">
        <v>55</v>
      </c>
      <c r="D1399" t="s">
        <v>53</v>
      </c>
      <c r="E1399" t="s">
        <v>23</v>
      </c>
      <c r="F1399" t="s">
        <v>2</v>
      </c>
      <c r="G1399" t="s">
        <v>11</v>
      </c>
      <c r="H1399" t="s">
        <v>1</v>
      </c>
      <c r="I1399" t="s">
        <v>85</v>
      </c>
      <c r="J1399" t="s">
        <v>86</v>
      </c>
      <c r="K1399">
        <v>9282</v>
      </c>
    </row>
    <row r="1400" spans="1:11">
      <c r="A1400" t="s">
        <v>66</v>
      </c>
      <c r="B1400">
        <v>2217</v>
      </c>
      <c r="C1400" t="s">
        <v>36</v>
      </c>
      <c r="D1400" t="s">
        <v>22</v>
      </c>
      <c r="E1400" t="s">
        <v>23</v>
      </c>
      <c r="F1400" t="s">
        <v>9</v>
      </c>
      <c r="G1400" t="s">
        <v>10</v>
      </c>
      <c r="H1400" t="s">
        <v>5</v>
      </c>
      <c r="I1400" t="s">
        <v>83</v>
      </c>
      <c r="J1400" t="s">
        <v>84</v>
      </c>
      <c r="K1400">
        <v>3536</v>
      </c>
    </row>
    <row r="1401" spans="1:11">
      <c r="A1401" t="s">
        <v>66</v>
      </c>
      <c r="B1401">
        <v>2207</v>
      </c>
      <c r="C1401" t="s">
        <v>57</v>
      </c>
      <c r="D1401" t="s">
        <v>49</v>
      </c>
      <c r="E1401" t="s">
        <v>23</v>
      </c>
      <c r="F1401" t="s">
        <v>8</v>
      </c>
      <c r="G1401" t="s">
        <v>14</v>
      </c>
      <c r="H1401" t="s">
        <v>5</v>
      </c>
      <c r="I1401" t="s">
        <v>85</v>
      </c>
      <c r="J1401" t="s">
        <v>86</v>
      </c>
      <c r="K1401">
        <v>993</v>
      </c>
    </row>
    <row r="1402" spans="1:11">
      <c r="A1402" t="s">
        <v>66</v>
      </c>
      <c r="B1402">
        <v>2227</v>
      </c>
      <c r="C1402" t="s">
        <v>44</v>
      </c>
      <c r="D1402" t="s">
        <v>41</v>
      </c>
      <c r="E1402" t="s">
        <v>23</v>
      </c>
      <c r="F1402" t="s">
        <v>4</v>
      </c>
      <c r="G1402" t="s">
        <v>6</v>
      </c>
      <c r="H1402" t="s">
        <v>1</v>
      </c>
      <c r="I1402" t="s">
        <v>85</v>
      </c>
      <c r="J1402" t="s">
        <v>86</v>
      </c>
      <c r="K1402">
        <v>3135</v>
      </c>
    </row>
    <row r="1403" spans="1:11">
      <c r="A1403" t="s">
        <v>66</v>
      </c>
      <c r="B1403">
        <v>2194</v>
      </c>
      <c r="C1403" t="s">
        <v>30</v>
      </c>
      <c r="D1403" t="s">
        <v>31</v>
      </c>
      <c r="E1403" t="s">
        <v>23</v>
      </c>
      <c r="F1403" t="s">
        <v>8</v>
      </c>
      <c r="G1403" t="s">
        <v>14</v>
      </c>
      <c r="H1403" t="s">
        <v>1</v>
      </c>
      <c r="I1403" t="s">
        <v>85</v>
      </c>
      <c r="J1403" t="s">
        <v>86</v>
      </c>
      <c r="K1403">
        <v>435</v>
      </c>
    </row>
    <row r="1404" spans="1:11">
      <c r="A1404" t="s">
        <v>66</v>
      </c>
      <c r="B1404">
        <v>2251</v>
      </c>
      <c r="C1404" t="s">
        <v>25</v>
      </c>
      <c r="D1404" t="s">
        <v>26</v>
      </c>
      <c r="E1404" t="s">
        <v>27</v>
      </c>
      <c r="F1404" t="s">
        <v>2</v>
      </c>
      <c r="G1404" t="s">
        <v>11</v>
      </c>
      <c r="H1404" t="s">
        <v>1</v>
      </c>
      <c r="I1404" t="s">
        <v>85</v>
      </c>
      <c r="J1404" t="s">
        <v>86</v>
      </c>
      <c r="K1404">
        <v>5802</v>
      </c>
    </row>
    <row r="1405" spans="1:11">
      <c r="A1405" t="s">
        <v>66</v>
      </c>
      <c r="B1405">
        <v>2187</v>
      </c>
      <c r="C1405" t="s">
        <v>34</v>
      </c>
      <c r="D1405" t="s">
        <v>35</v>
      </c>
      <c r="E1405" t="s">
        <v>23</v>
      </c>
      <c r="F1405" t="s">
        <v>16</v>
      </c>
      <c r="G1405" t="s">
        <v>17</v>
      </c>
      <c r="H1405" t="s">
        <v>5</v>
      </c>
      <c r="I1405" t="s">
        <v>85</v>
      </c>
      <c r="J1405" t="s">
        <v>86</v>
      </c>
      <c r="K1405">
        <v>150</v>
      </c>
    </row>
    <row r="1406" spans="1:11">
      <c r="A1406" t="s">
        <v>66</v>
      </c>
      <c r="B1406">
        <v>2181</v>
      </c>
      <c r="C1406" t="s">
        <v>55</v>
      </c>
      <c r="D1406" t="s">
        <v>53</v>
      </c>
      <c r="E1406" t="s">
        <v>23</v>
      </c>
      <c r="F1406" t="s">
        <v>0</v>
      </c>
      <c r="G1406" t="s">
        <v>24</v>
      </c>
      <c r="H1406" t="s">
        <v>5</v>
      </c>
      <c r="I1406" t="s">
        <v>85</v>
      </c>
      <c r="J1406" t="s">
        <v>86</v>
      </c>
      <c r="K1406">
        <v>1652</v>
      </c>
    </row>
    <row r="1407" spans="1:11">
      <c r="A1407" t="s">
        <v>66</v>
      </c>
      <c r="B1407">
        <v>2191</v>
      </c>
      <c r="C1407" t="s">
        <v>39</v>
      </c>
      <c r="D1407" t="s">
        <v>35</v>
      </c>
      <c r="E1407" t="s">
        <v>23</v>
      </c>
      <c r="F1407" t="s">
        <v>0</v>
      </c>
      <c r="G1407" t="s">
        <v>24</v>
      </c>
      <c r="H1407" t="s">
        <v>1</v>
      </c>
      <c r="I1407" t="s">
        <v>85</v>
      </c>
      <c r="J1407" t="s">
        <v>86</v>
      </c>
      <c r="K1407">
        <v>2162</v>
      </c>
    </row>
    <row r="1408" spans="1:11">
      <c r="A1408" t="s">
        <v>66</v>
      </c>
      <c r="B1408">
        <v>2211</v>
      </c>
      <c r="C1408" t="s">
        <v>54</v>
      </c>
      <c r="D1408" t="s">
        <v>49</v>
      </c>
      <c r="E1408" t="s">
        <v>23</v>
      </c>
      <c r="F1408" t="s">
        <v>9</v>
      </c>
      <c r="G1408" t="s">
        <v>10</v>
      </c>
      <c r="H1408" t="s">
        <v>5</v>
      </c>
      <c r="I1408" t="s">
        <v>85</v>
      </c>
      <c r="J1408" t="s">
        <v>86</v>
      </c>
      <c r="K1408">
        <v>604</v>
      </c>
    </row>
    <row r="1409" spans="1:11">
      <c r="A1409" t="s">
        <v>66</v>
      </c>
      <c r="B1409">
        <v>2231</v>
      </c>
      <c r="C1409" t="s">
        <v>40</v>
      </c>
      <c r="D1409" t="s">
        <v>41</v>
      </c>
      <c r="E1409" t="s">
        <v>23</v>
      </c>
      <c r="F1409" t="s">
        <v>16</v>
      </c>
      <c r="G1409" t="s">
        <v>17</v>
      </c>
      <c r="H1409" t="s">
        <v>5</v>
      </c>
      <c r="I1409" t="s">
        <v>83</v>
      </c>
      <c r="J1409" t="s">
        <v>84</v>
      </c>
      <c r="K1409">
        <v>980</v>
      </c>
    </row>
    <row r="1410" spans="1:11">
      <c r="A1410" t="s">
        <v>66</v>
      </c>
      <c r="B1410">
        <v>2177</v>
      </c>
      <c r="C1410" t="s">
        <v>52</v>
      </c>
      <c r="D1410" t="s">
        <v>53</v>
      </c>
      <c r="E1410" t="s">
        <v>23</v>
      </c>
      <c r="F1410" t="s">
        <v>4</v>
      </c>
      <c r="G1410" t="s">
        <v>6</v>
      </c>
      <c r="H1410" t="s">
        <v>5</v>
      </c>
      <c r="I1410" t="s">
        <v>83</v>
      </c>
      <c r="J1410" t="s">
        <v>84</v>
      </c>
      <c r="K1410">
        <v>137</v>
      </c>
    </row>
    <row r="1411" spans="1:11">
      <c r="A1411" t="s">
        <v>66</v>
      </c>
      <c r="B1411">
        <v>2157</v>
      </c>
      <c r="C1411" t="s">
        <v>46</v>
      </c>
      <c r="D1411" t="s">
        <v>29</v>
      </c>
      <c r="E1411" t="s">
        <v>23</v>
      </c>
      <c r="F1411" t="s">
        <v>4</v>
      </c>
      <c r="G1411" t="s">
        <v>6</v>
      </c>
      <c r="H1411" t="s">
        <v>5</v>
      </c>
      <c r="I1411" t="s">
        <v>83</v>
      </c>
      <c r="J1411" t="s">
        <v>84</v>
      </c>
      <c r="K1411">
        <v>132</v>
      </c>
    </row>
    <row r="1412" spans="1:11">
      <c r="A1412" t="s">
        <v>66</v>
      </c>
      <c r="B1412">
        <v>2164</v>
      </c>
      <c r="C1412" t="s">
        <v>56</v>
      </c>
      <c r="D1412" t="s">
        <v>33</v>
      </c>
      <c r="E1412" t="s">
        <v>23</v>
      </c>
      <c r="F1412" t="s">
        <v>8</v>
      </c>
      <c r="G1412" t="s">
        <v>14</v>
      </c>
      <c r="H1412" t="s">
        <v>1</v>
      </c>
      <c r="I1412" t="s">
        <v>85</v>
      </c>
      <c r="J1412" t="s">
        <v>86</v>
      </c>
      <c r="K1412">
        <v>146</v>
      </c>
    </row>
    <row r="1413" spans="1:11">
      <c r="A1413" t="s">
        <v>66</v>
      </c>
      <c r="B1413">
        <v>2251</v>
      </c>
      <c r="C1413" t="s">
        <v>25</v>
      </c>
      <c r="D1413" t="s">
        <v>26</v>
      </c>
      <c r="E1413" t="s">
        <v>27</v>
      </c>
      <c r="F1413" t="s">
        <v>8</v>
      </c>
      <c r="G1413" t="s">
        <v>14</v>
      </c>
      <c r="H1413" t="s">
        <v>5</v>
      </c>
      <c r="I1413" t="s">
        <v>83</v>
      </c>
      <c r="J1413" t="s">
        <v>84</v>
      </c>
      <c r="K1413">
        <v>1054</v>
      </c>
    </row>
    <row r="1414" spans="1:11">
      <c r="A1414" t="s">
        <v>66</v>
      </c>
      <c r="B1414">
        <v>2201</v>
      </c>
      <c r="C1414" t="s">
        <v>51</v>
      </c>
      <c r="D1414" t="s">
        <v>31</v>
      </c>
      <c r="E1414" t="s">
        <v>23</v>
      </c>
      <c r="F1414" t="s">
        <v>0</v>
      </c>
      <c r="G1414" t="s">
        <v>24</v>
      </c>
      <c r="H1414" t="s">
        <v>5</v>
      </c>
      <c r="I1414" t="s">
        <v>85</v>
      </c>
      <c r="J1414" t="s">
        <v>86</v>
      </c>
      <c r="K1414">
        <v>1362</v>
      </c>
    </row>
    <row r="1415" spans="1:11">
      <c r="A1415" t="s">
        <v>66</v>
      </c>
      <c r="B1415">
        <v>2221</v>
      </c>
      <c r="C1415" t="s">
        <v>58</v>
      </c>
      <c r="D1415" t="s">
        <v>22</v>
      </c>
      <c r="E1415" t="s">
        <v>23</v>
      </c>
      <c r="F1415" t="s">
        <v>9</v>
      </c>
      <c r="G1415" t="s">
        <v>10</v>
      </c>
      <c r="H1415" t="s">
        <v>5</v>
      </c>
      <c r="I1415" t="s">
        <v>85</v>
      </c>
      <c r="J1415" t="s">
        <v>86</v>
      </c>
      <c r="K1415">
        <v>499</v>
      </c>
    </row>
    <row r="1416" spans="1:11">
      <c r="A1416" t="s">
        <v>66</v>
      </c>
      <c r="B1416">
        <v>2187</v>
      </c>
      <c r="C1416" t="s">
        <v>34</v>
      </c>
      <c r="D1416" t="s">
        <v>35</v>
      </c>
      <c r="E1416" t="s">
        <v>23</v>
      </c>
      <c r="F1416" t="s">
        <v>8</v>
      </c>
      <c r="G1416" t="s">
        <v>14</v>
      </c>
      <c r="H1416" t="s">
        <v>1</v>
      </c>
      <c r="I1416" t="s">
        <v>83</v>
      </c>
      <c r="J1416" t="s">
        <v>84</v>
      </c>
      <c r="K1416">
        <v>10737</v>
      </c>
    </row>
    <row r="1417" spans="1:11">
      <c r="A1417" t="s">
        <v>66</v>
      </c>
      <c r="B1417">
        <v>2167</v>
      </c>
      <c r="C1417" t="s">
        <v>63</v>
      </c>
      <c r="D1417" t="s">
        <v>33</v>
      </c>
      <c r="E1417" t="s">
        <v>23</v>
      </c>
      <c r="F1417" t="s">
        <v>9</v>
      </c>
      <c r="G1417" t="s">
        <v>10</v>
      </c>
      <c r="H1417" t="s">
        <v>1</v>
      </c>
      <c r="I1417" t="s">
        <v>83</v>
      </c>
      <c r="J1417" t="s">
        <v>84</v>
      </c>
      <c r="K1417">
        <v>3095</v>
      </c>
    </row>
    <row r="1418" spans="1:11">
      <c r="A1418" t="s">
        <v>66</v>
      </c>
      <c r="B1418">
        <v>2174</v>
      </c>
      <c r="C1418" t="s">
        <v>59</v>
      </c>
      <c r="D1418" t="s">
        <v>53</v>
      </c>
      <c r="E1418" t="s">
        <v>23</v>
      </c>
      <c r="F1418" t="s">
        <v>0</v>
      </c>
      <c r="G1418" t="s">
        <v>24</v>
      </c>
      <c r="H1418" t="s">
        <v>5</v>
      </c>
      <c r="I1418" t="s">
        <v>83</v>
      </c>
      <c r="J1418" t="s">
        <v>84</v>
      </c>
      <c r="K1418">
        <v>1933</v>
      </c>
    </row>
    <row r="1419" spans="1:11">
      <c r="A1419" t="s">
        <v>66</v>
      </c>
      <c r="B1419">
        <v>2201</v>
      </c>
      <c r="C1419" t="s">
        <v>51</v>
      </c>
      <c r="D1419" t="s">
        <v>31</v>
      </c>
      <c r="E1419" t="s">
        <v>23</v>
      </c>
      <c r="F1419" t="s">
        <v>9</v>
      </c>
      <c r="G1419" t="s">
        <v>10</v>
      </c>
      <c r="H1419" t="s">
        <v>5</v>
      </c>
      <c r="I1419" t="s">
        <v>85</v>
      </c>
      <c r="J1419" t="s">
        <v>86</v>
      </c>
      <c r="K1419">
        <v>547</v>
      </c>
    </row>
    <row r="1420" spans="1:11">
      <c r="A1420" t="s">
        <v>66</v>
      </c>
      <c r="B1420">
        <v>2181</v>
      </c>
      <c r="C1420" t="s">
        <v>55</v>
      </c>
      <c r="D1420" t="s">
        <v>53</v>
      </c>
      <c r="E1420" t="s">
        <v>23</v>
      </c>
      <c r="F1420" t="s">
        <v>2</v>
      </c>
      <c r="G1420" t="s">
        <v>11</v>
      </c>
      <c r="H1420" t="s">
        <v>1</v>
      </c>
      <c r="I1420" t="s">
        <v>83</v>
      </c>
      <c r="J1420" t="s">
        <v>84</v>
      </c>
      <c r="K1420">
        <v>55856</v>
      </c>
    </row>
    <row r="1421" spans="1:11">
      <c r="A1421" t="s">
        <v>66</v>
      </c>
      <c r="B1421">
        <v>2157</v>
      </c>
      <c r="C1421" t="s">
        <v>46</v>
      </c>
      <c r="D1421" t="s">
        <v>29</v>
      </c>
      <c r="E1421" t="s">
        <v>23</v>
      </c>
      <c r="F1421" t="s">
        <v>12</v>
      </c>
      <c r="G1421" t="s">
        <v>13</v>
      </c>
      <c r="H1421" t="s">
        <v>5</v>
      </c>
      <c r="I1421" t="s">
        <v>83</v>
      </c>
      <c r="J1421" t="s">
        <v>84</v>
      </c>
      <c r="K1421">
        <v>1626</v>
      </c>
    </row>
    <row r="1422" spans="1:11">
      <c r="A1422" t="s">
        <v>66</v>
      </c>
      <c r="B1422">
        <v>2167</v>
      </c>
      <c r="C1422" t="s">
        <v>63</v>
      </c>
      <c r="D1422" t="s">
        <v>33</v>
      </c>
      <c r="E1422" t="s">
        <v>23</v>
      </c>
      <c r="F1422" t="s">
        <v>8</v>
      </c>
      <c r="G1422" t="s">
        <v>14</v>
      </c>
      <c r="H1422" t="s">
        <v>1</v>
      </c>
      <c r="I1422" t="s">
        <v>85</v>
      </c>
      <c r="J1422" t="s">
        <v>86</v>
      </c>
      <c r="K1422">
        <v>880</v>
      </c>
    </row>
    <row r="1423" spans="1:11">
      <c r="A1423" t="s">
        <v>66</v>
      </c>
      <c r="B1423">
        <v>2231</v>
      </c>
      <c r="C1423" t="s">
        <v>40</v>
      </c>
      <c r="D1423" t="s">
        <v>41</v>
      </c>
      <c r="E1423" t="s">
        <v>23</v>
      </c>
      <c r="F1423" t="s">
        <v>2</v>
      </c>
      <c r="G1423" t="s">
        <v>11</v>
      </c>
      <c r="H1423" t="s">
        <v>5</v>
      </c>
      <c r="I1423" t="s">
        <v>85</v>
      </c>
      <c r="J1423" t="s">
        <v>86</v>
      </c>
      <c r="K1423">
        <v>407</v>
      </c>
    </row>
    <row r="1424" spans="1:11">
      <c r="A1424" t="s">
        <v>66</v>
      </c>
      <c r="B1424">
        <v>2191</v>
      </c>
      <c r="C1424" t="s">
        <v>39</v>
      </c>
      <c r="D1424" t="s">
        <v>35</v>
      </c>
      <c r="E1424" t="s">
        <v>23</v>
      </c>
      <c r="F1424" t="s">
        <v>4</v>
      </c>
      <c r="G1424" t="s">
        <v>6</v>
      </c>
      <c r="H1424" t="s">
        <v>5</v>
      </c>
      <c r="I1424" t="s">
        <v>83</v>
      </c>
      <c r="J1424" t="s">
        <v>84</v>
      </c>
      <c r="K1424">
        <v>63</v>
      </c>
    </row>
    <row r="1425" spans="1:11">
      <c r="A1425" t="s">
        <v>66</v>
      </c>
      <c r="B1425">
        <v>2177</v>
      </c>
      <c r="C1425" t="s">
        <v>52</v>
      </c>
      <c r="D1425" t="s">
        <v>53</v>
      </c>
      <c r="E1425" t="s">
        <v>23</v>
      </c>
      <c r="F1425" t="s">
        <v>3</v>
      </c>
      <c r="G1425" t="s">
        <v>43</v>
      </c>
      <c r="H1425" t="s">
        <v>1</v>
      </c>
      <c r="I1425" t="s">
        <v>85</v>
      </c>
      <c r="J1425" t="s">
        <v>86</v>
      </c>
      <c r="K1425">
        <v>333</v>
      </c>
    </row>
    <row r="1426" spans="1:11">
      <c r="A1426" t="s">
        <v>66</v>
      </c>
      <c r="B1426">
        <v>2174</v>
      </c>
      <c r="C1426" t="s">
        <v>59</v>
      </c>
      <c r="D1426" t="s">
        <v>53</v>
      </c>
      <c r="E1426" t="s">
        <v>23</v>
      </c>
      <c r="F1426" t="s">
        <v>16</v>
      </c>
      <c r="G1426" t="s">
        <v>17</v>
      </c>
      <c r="H1426" t="s">
        <v>5</v>
      </c>
      <c r="I1426" t="s">
        <v>85</v>
      </c>
      <c r="J1426" t="s">
        <v>86</v>
      </c>
      <c r="K1426">
        <v>83</v>
      </c>
    </row>
    <row r="1427" spans="1:11">
      <c r="A1427" t="s">
        <v>66</v>
      </c>
      <c r="B1427">
        <v>2171</v>
      </c>
      <c r="C1427" t="s">
        <v>32</v>
      </c>
      <c r="D1427" t="s">
        <v>33</v>
      </c>
      <c r="E1427" t="s">
        <v>23</v>
      </c>
      <c r="F1427" t="s">
        <v>2</v>
      </c>
      <c r="G1427" t="s">
        <v>11</v>
      </c>
      <c r="H1427" t="s">
        <v>5</v>
      </c>
      <c r="I1427" t="s">
        <v>83</v>
      </c>
      <c r="J1427" t="s">
        <v>84</v>
      </c>
      <c r="K1427">
        <v>2282.5</v>
      </c>
    </row>
    <row r="1428" spans="1:11">
      <c r="A1428" t="s">
        <v>66</v>
      </c>
      <c r="B1428">
        <v>2204</v>
      </c>
      <c r="C1428" t="s">
        <v>48</v>
      </c>
      <c r="D1428" t="s">
        <v>49</v>
      </c>
      <c r="E1428" t="s">
        <v>23</v>
      </c>
      <c r="F1428" t="s">
        <v>8</v>
      </c>
      <c r="G1428" t="s">
        <v>14</v>
      </c>
      <c r="H1428" t="s">
        <v>5</v>
      </c>
      <c r="I1428" t="s">
        <v>83</v>
      </c>
      <c r="J1428" t="s">
        <v>84</v>
      </c>
      <c r="K1428">
        <v>172</v>
      </c>
    </row>
    <row r="1429" spans="1:11">
      <c r="A1429" t="s">
        <v>66</v>
      </c>
      <c r="B1429">
        <v>2197</v>
      </c>
      <c r="C1429" t="s">
        <v>62</v>
      </c>
      <c r="D1429" t="s">
        <v>31</v>
      </c>
      <c r="E1429" t="s">
        <v>23</v>
      </c>
      <c r="F1429" t="s">
        <v>12</v>
      </c>
      <c r="G1429" t="s">
        <v>13</v>
      </c>
      <c r="H1429" t="s">
        <v>5</v>
      </c>
      <c r="I1429" t="s">
        <v>85</v>
      </c>
      <c r="J1429" t="s">
        <v>86</v>
      </c>
      <c r="K1429">
        <v>342</v>
      </c>
    </row>
    <row r="1430" spans="1:11">
      <c r="A1430" t="s">
        <v>66</v>
      </c>
      <c r="B1430">
        <v>2227</v>
      </c>
      <c r="C1430" t="s">
        <v>44</v>
      </c>
      <c r="D1430" t="s">
        <v>41</v>
      </c>
      <c r="E1430" t="s">
        <v>23</v>
      </c>
      <c r="F1430" t="s">
        <v>12</v>
      </c>
      <c r="G1430" t="s">
        <v>13</v>
      </c>
      <c r="H1430" t="s">
        <v>1</v>
      </c>
      <c r="I1430" t="s">
        <v>85</v>
      </c>
      <c r="J1430" t="s">
        <v>86</v>
      </c>
      <c r="K1430">
        <v>553</v>
      </c>
    </row>
    <row r="1431" spans="1:11">
      <c r="A1431" t="s">
        <v>66</v>
      </c>
      <c r="B1431">
        <v>2201</v>
      </c>
      <c r="C1431" t="s">
        <v>51</v>
      </c>
      <c r="D1431" t="s">
        <v>31</v>
      </c>
      <c r="E1431" t="s">
        <v>23</v>
      </c>
      <c r="F1431" t="s">
        <v>0</v>
      </c>
      <c r="G1431" t="s">
        <v>24</v>
      </c>
      <c r="H1431" t="s">
        <v>5</v>
      </c>
      <c r="I1431" t="s">
        <v>83</v>
      </c>
      <c r="J1431" t="s">
        <v>84</v>
      </c>
      <c r="K1431">
        <v>4719</v>
      </c>
    </row>
    <row r="1432" spans="1:11">
      <c r="A1432" t="s">
        <v>66</v>
      </c>
      <c r="B1432">
        <v>2244</v>
      </c>
      <c r="C1432" t="s">
        <v>45</v>
      </c>
      <c r="D1432" t="s">
        <v>26</v>
      </c>
      <c r="E1432" t="s">
        <v>23</v>
      </c>
      <c r="F1432" t="s">
        <v>12</v>
      </c>
      <c r="G1432" t="s">
        <v>13</v>
      </c>
      <c r="H1432" t="s">
        <v>1</v>
      </c>
      <c r="I1432" t="s">
        <v>85</v>
      </c>
      <c r="J1432" t="s">
        <v>86</v>
      </c>
      <c r="K1432">
        <v>58</v>
      </c>
    </row>
    <row r="1433" spans="1:11">
      <c r="A1433" t="s">
        <v>66</v>
      </c>
      <c r="B1433">
        <v>2211</v>
      </c>
      <c r="C1433" t="s">
        <v>54</v>
      </c>
      <c r="D1433" t="s">
        <v>49</v>
      </c>
      <c r="E1433" t="s">
        <v>23</v>
      </c>
      <c r="F1433" t="s">
        <v>2</v>
      </c>
      <c r="G1433" t="s">
        <v>11</v>
      </c>
      <c r="H1433" t="s">
        <v>1</v>
      </c>
      <c r="I1433" t="s">
        <v>83</v>
      </c>
      <c r="J1433" t="s">
        <v>84</v>
      </c>
      <c r="K1433">
        <v>45788</v>
      </c>
    </row>
    <row r="1434" spans="1:11">
      <c r="A1434" t="s">
        <v>66</v>
      </c>
      <c r="B1434">
        <v>2224</v>
      </c>
      <c r="C1434" t="s">
        <v>60</v>
      </c>
      <c r="D1434" t="s">
        <v>41</v>
      </c>
      <c r="E1434" t="s">
        <v>23</v>
      </c>
      <c r="F1434" t="s">
        <v>3</v>
      </c>
      <c r="G1434" t="s">
        <v>43</v>
      </c>
      <c r="H1434" t="s">
        <v>1</v>
      </c>
      <c r="I1434" t="s">
        <v>83</v>
      </c>
      <c r="J1434" t="s">
        <v>84</v>
      </c>
      <c r="K1434">
        <v>522</v>
      </c>
    </row>
    <row r="1435" spans="1:11">
      <c r="A1435" t="s">
        <v>66</v>
      </c>
      <c r="B1435">
        <v>2251</v>
      </c>
      <c r="C1435" t="s">
        <v>25</v>
      </c>
      <c r="D1435" t="s">
        <v>26</v>
      </c>
      <c r="E1435" t="s">
        <v>27</v>
      </c>
      <c r="F1435" t="s">
        <v>3</v>
      </c>
      <c r="G1435" t="s">
        <v>43</v>
      </c>
      <c r="H1435" t="s">
        <v>5</v>
      </c>
      <c r="I1435" t="s">
        <v>83</v>
      </c>
      <c r="J1435" t="s">
        <v>84</v>
      </c>
      <c r="K1435">
        <v>4927</v>
      </c>
    </row>
    <row r="1436" spans="1:11">
      <c r="A1436" t="s">
        <v>66</v>
      </c>
      <c r="B1436">
        <v>2164</v>
      </c>
      <c r="C1436" t="s">
        <v>56</v>
      </c>
      <c r="D1436" t="s">
        <v>33</v>
      </c>
      <c r="E1436" t="s">
        <v>23</v>
      </c>
      <c r="F1436" t="s">
        <v>2</v>
      </c>
      <c r="G1436" t="s">
        <v>11</v>
      </c>
      <c r="H1436" t="s">
        <v>5</v>
      </c>
      <c r="I1436" t="s">
        <v>83</v>
      </c>
      <c r="J1436" t="s">
        <v>84</v>
      </c>
      <c r="K1436">
        <v>423</v>
      </c>
    </row>
    <row r="1437" spans="1:11">
      <c r="A1437" t="s">
        <v>66</v>
      </c>
      <c r="B1437">
        <v>2154</v>
      </c>
      <c r="C1437" t="s">
        <v>50</v>
      </c>
      <c r="D1437" t="s">
        <v>29</v>
      </c>
      <c r="E1437" t="s">
        <v>23</v>
      </c>
      <c r="F1437" t="s">
        <v>12</v>
      </c>
      <c r="G1437" t="s">
        <v>13</v>
      </c>
      <c r="H1437" t="s">
        <v>1</v>
      </c>
      <c r="I1437" t="s">
        <v>85</v>
      </c>
      <c r="J1437" t="s">
        <v>86</v>
      </c>
      <c r="K1437">
        <v>22</v>
      </c>
    </row>
    <row r="1438" spans="1:11">
      <c r="A1438" t="s">
        <v>66</v>
      </c>
      <c r="B1438">
        <v>2154</v>
      </c>
      <c r="C1438" t="s">
        <v>50</v>
      </c>
      <c r="D1438" t="s">
        <v>29</v>
      </c>
      <c r="E1438" t="s">
        <v>23</v>
      </c>
      <c r="F1438" t="s">
        <v>3</v>
      </c>
      <c r="G1438" t="s">
        <v>43</v>
      </c>
      <c r="H1438" t="s">
        <v>1</v>
      </c>
      <c r="I1438" t="s">
        <v>85</v>
      </c>
      <c r="J1438" t="s">
        <v>86</v>
      </c>
      <c r="K1438">
        <v>19</v>
      </c>
    </row>
    <row r="1439" spans="1:11">
      <c r="A1439" t="s">
        <v>66</v>
      </c>
      <c r="B1439">
        <v>2167</v>
      </c>
      <c r="C1439" t="s">
        <v>63</v>
      </c>
      <c r="D1439" t="s">
        <v>33</v>
      </c>
      <c r="E1439" t="s">
        <v>23</v>
      </c>
      <c r="F1439" t="s">
        <v>16</v>
      </c>
      <c r="G1439" t="s">
        <v>17</v>
      </c>
      <c r="H1439" t="s">
        <v>5</v>
      </c>
      <c r="I1439" t="s">
        <v>85</v>
      </c>
      <c r="J1439" t="s">
        <v>86</v>
      </c>
      <c r="K1439">
        <v>200</v>
      </c>
    </row>
    <row r="1440" spans="1:11">
      <c r="A1440" t="s">
        <v>66</v>
      </c>
      <c r="B1440">
        <v>2237</v>
      </c>
      <c r="C1440" t="s">
        <v>42</v>
      </c>
      <c r="D1440" t="s">
        <v>38</v>
      </c>
      <c r="E1440" t="s">
        <v>23</v>
      </c>
      <c r="F1440" t="s">
        <v>8</v>
      </c>
      <c r="G1440" t="s">
        <v>14</v>
      </c>
      <c r="H1440" t="s">
        <v>1</v>
      </c>
      <c r="I1440" t="s">
        <v>85</v>
      </c>
      <c r="J1440" t="s">
        <v>86</v>
      </c>
      <c r="K1440">
        <v>3058</v>
      </c>
    </row>
    <row r="1441" spans="1:11">
      <c r="A1441" t="s">
        <v>66</v>
      </c>
      <c r="B1441">
        <v>2177</v>
      </c>
      <c r="C1441" t="s">
        <v>52</v>
      </c>
      <c r="D1441" t="s">
        <v>53</v>
      </c>
      <c r="E1441" t="s">
        <v>23</v>
      </c>
      <c r="F1441" t="s">
        <v>0</v>
      </c>
      <c r="G1441" t="s">
        <v>24</v>
      </c>
      <c r="H1441" t="s">
        <v>1</v>
      </c>
      <c r="I1441" t="s">
        <v>83</v>
      </c>
      <c r="J1441" t="s">
        <v>84</v>
      </c>
      <c r="K1441">
        <v>14706</v>
      </c>
    </row>
    <row r="1442" spans="1:11">
      <c r="A1442" t="s">
        <v>66</v>
      </c>
      <c r="B1442">
        <v>2251</v>
      </c>
      <c r="C1442" t="s">
        <v>25</v>
      </c>
      <c r="D1442" t="s">
        <v>26</v>
      </c>
      <c r="E1442" t="s">
        <v>27</v>
      </c>
      <c r="F1442" t="s">
        <v>16</v>
      </c>
      <c r="G1442" t="s">
        <v>17</v>
      </c>
      <c r="H1442" t="s">
        <v>5</v>
      </c>
      <c r="I1442" t="s">
        <v>85</v>
      </c>
      <c r="J1442" t="s">
        <v>86</v>
      </c>
      <c r="K1442">
        <v>143</v>
      </c>
    </row>
    <row r="1443" spans="1:11">
      <c r="A1443" t="s">
        <v>66</v>
      </c>
      <c r="B1443">
        <v>2217</v>
      </c>
      <c r="C1443" t="s">
        <v>36</v>
      </c>
      <c r="D1443" t="s">
        <v>22</v>
      </c>
      <c r="E1443" t="s">
        <v>23</v>
      </c>
      <c r="F1443" t="s">
        <v>0</v>
      </c>
      <c r="G1443" t="s">
        <v>24</v>
      </c>
      <c r="H1443" t="s">
        <v>5</v>
      </c>
      <c r="I1443" t="s">
        <v>83</v>
      </c>
      <c r="J1443" t="s">
        <v>84</v>
      </c>
      <c r="K1443">
        <v>6798</v>
      </c>
    </row>
    <row r="1444" spans="1:11">
      <c r="A1444" t="s">
        <v>66</v>
      </c>
      <c r="B1444">
        <v>2241</v>
      </c>
      <c r="C1444" t="s">
        <v>37</v>
      </c>
      <c r="D1444" t="s">
        <v>38</v>
      </c>
      <c r="E1444" t="s">
        <v>23</v>
      </c>
      <c r="F1444" t="s">
        <v>3</v>
      </c>
      <c r="G1444" t="s">
        <v>43</v>
      </c>
      <c r="H1444" t="s">
        <v>1</v>
      </c>
      <c r="I1444" t="s">
        <v>85</v>
      </c>
      <c r="J1444" t="s">
        <v>86</v>
      </c>
      <c r="K1444">
        <v>316</v>
      </c>
    </row>
    <row r="1445" spans="1:11">
      <c r="A1445" t="s">
        <v>66</v>
      </c>
      <c r="B1445">
        <v>2221</v>
      </c>
      <c r="C1445" t="s">
        <v>58</v>
      </c>
      <c r="D1445" t="s">
        <v>22</v>
      </c>
      <c r="E1445" t="s">
        <v>23</v>
      </c>
      <c r="F1445" t="s">
        <v>3</v>
      </c>
      <c r="G1445" t="s">
        <v>43</v>
      </c>
      <c r="H1445" t="s">
        <v>1</v>
      </c>
      <c r="I1445" t="s">
        <v>83</v>
      </c>
      <c r="J1445" t="s">
        <v>84</v>
      </c>
      <c r="K1445">
        <v>2909</v>
      </c>
    </row>
    <row r="1446" spans="1:11">
      <c r="A1446" t="s">
        <v>66</v>
      </c>
      <c r="B1446">
        <v>2244</v>
      </c>
      <c r="C1446" t="s">
        <v>45</v>
      </c>
      <c r="D1446" t="s">
        <v>26</v>
      </c>
      <c r="E1446" t="s">
        <v>23</v>
      </c>
      <c r="F1446" t="s">
        <v>0</v>
      </c>
      <c r="G1446" t="s">
        <v>24</v>
      </c>
      <c r="H1446" t="s">
        <v>5</v>
      </c>
      <c r="I1446" t="s">
        <v>85</v>
      </c>
      <c r="J1446" t="s">
        <v>86</v>
      </c>
      <c r="K1446">
        <v>378</v>
      </c>
    </row>
    <row r="1447" spans="1:11">
      <c r="A1447" t="s">
        <v>66</v>
      </c>
      <c r="B1447">
        <v>2214</v>
      </c>
      <c r="C1447" t="s">
        <v>21</v>
      </c>
      <c r="D1447" t="s">
        <v>22</v>
      </c>
      <c r="E1447" t="s">
        <v>23</v>
      </c>
      <c r="F1447" t="s">
        <v>9</v>
      </c>
      <c r="G1447" t="s">
        <v>10</v>
      </c>
      <c r="H1447" t="s">
        <v>5</v>
      </c>
      <c r="I1447" t="s">
        <v>85</v>
      </c>
      <c r="J1447" t="s">
        <v>86</v>
      </c>
      <c r="K1447">
        <v>108</v>
      </c>
    </row>
    <row r="1448" spans="1:11">
      <c r="A1448" t="s">
        <v>66</v>
      </c>
      <c r="B1448">
        <v>2207</v>
      </c>
      <c r="C1448" t="s">
        <v>57</v>
      </c>
      <c r="D1448" t="s">
        <v>49</v>
      </c>
      <c r="E1448" t="s">
        <v>23</v>
      </c>
      <c r="F1448" t="s">
        <v>3</v>
      </c>
      <c r="G1448" t="s">
        <v>43</v>
      </c>
      <c r="H1448" t="s">
        <v>1</v>
      </c>
      <c r="I1448" t="s">
        <v>85</v>
      </c>
      <c r="J1448" t="s">
        <v>86</v>
      </c>
      <c r="K1448">
        <v>312</v>
      </c>
    </row>
    <row r="1449" spans="1:11">
      <c r="A1449" t="s">
        <v>66</v>
      </c>
      <c r="B1449">
        <v>2241</v>
      </c>
      <c r="C1449" t="s">
        <v>37</v>
      </c>
      <c r="D1449" t="s">
        <v>38</v>
      </c>
      <c r="E1449" t="s">
        <v>23</v>
      </c>
      <c r="F1449" t="s">
        <v>3</v>
      </c>
      <c r="G1449" t="s">
        <v>43</v>
      </c>
      <c r="H1449" t="s">
        <v>5</v>
      </c>
      <c r="I1449" t="s">
        <v>85</v>
      </c>
      <c r="J1449" t="s">
        <v>86</v>
      </c>
      <c r="K1449">
        <v>763</v>
      </c>
    </row>
    <row r="1450" spans="1:11">
      <c r="A1450" t="s">
        <v>66</v>
      </c>
      <c r="B1450">
        <v>2207</v>
      </c>
      <c r="C1450" t="s">
        <v>57</v>
      </c>
      <c r="D1450" t="s">
        <v>49</v>
      </c>
      <c r="E1450" t="s">
        <v>23</v>
      </c>
      <c r="F1450" t="s">
        <v>2</v>
      </c>
      <c r="G1450" t="s">
        <v>11</v>
      </c>
      <c r="H1450" t="s">
        <v>1</v>
      </c>
      <c r="I1450" t="s">
        <v>85</v>
      </c>
      <c r="J1450" t="s">
        <v>86</v>
      </c>
      <c r="K1450">
        <v>6929</v>
      </c>
    </row>
    <row r="1451" spans="1:11">
      <c r="A1451" t="s">
        <v>66</v>
      </c>
      <c r="B1451">
        <v>2221</v>
      </c>
      <c r="C1451" t="s">
        <v>58</v>
      </c>
      <c r="D1451" t="s">
        <v>22</v>
      </c>
      <c r="E1451" t="s">
        <v>23</v>
      </c>
      <c r="F1451" t="s">
        <v>2</v>
      </c>
      <c r="G1451" t="s">
        <v>11</v>
      </c>
      <c r="H1451" t="s">
        <v>5</v>
      </c>
      <c r="I1451" t="s">
        <v>85</v>
      </c>
      <c r="J1451" t="s">
        <v>86</v>
      </c>
      <c r="K1451">
        <v>527</v>
      </c>
    </row>
    <row r="1452" spans="1:11">
      <c r="A1452" t="s">
        <v>66</v>
      </c>
      <c r="B1452">
        <v>2187</v>
      </c>
      <c r="C1452" t="s">
        <v>34</v>
      </c>
      <c r="D1452" t="s">
        <v>35</v>
      </c>
      <c r="E1452" t="s">
        <v>23</v>
      </c>
      <c r="F1452" t="s">
        <v>3</v>
      </c>
      <c r="G1452" t="s">
        <v>43</v>
      </c>
      <c r="H1452" t="s">
        <v>5</v>
      </c>
      <c r="I1452" t="s">
        <v>85</v>
      </c>
      <c r="J1452" t="s">
        <v>86</v>
      </c>
      <c r="K1452">
        <v>484</v>
      </c>
    </row>
    <row r="1453" spans="1:11">
      <c r="A1453" t="s">
        <v>66</v>
      </c>
      <c r="B1453">
        <v>2167</v>
      </c>
      <c r="C1453" t="s">
        <v>63</v>
      </c>
      <c r="D1453" t="s">
        <v>33</v>
      </c>
      <c r="E1453" t="s">
        <v>23</v>
      </c>
      <c r="F1453" t="s">
        <v>2</v>
      </c>
      <c r="G1453" t="s">
        <v>11</v>
      </c>
      <c r="H1453" t="s">
        <v>5</v>
      </c>
      <c r="I1453" t="s">
        <v>83</v>
      </c>
      <c r="J1453" t="s">
        <v>84</v>
      </c>
      <c r="K1453">
        <v>2488</v>
      </c>
    </row>
    <row r="1454" spans="1:11">
      <c r="A1454" t="s">
        <v>66</v>
      </c>
      <c r="B1454">
        <v>2227</v>
      </c>
      <c r="C1454" t="s">
        <v>44</v>
      </c>
      <c r="D1454" t="s">
        <v>41</v>
      </c>
      <c r="E1454" t="s">
        <v>23</v>
      </c>
      <c r="F1454" t="s">
        <v>12</v>
      </c>
      <c r="G1454" t="s">
        <v>13</v>
      </c>
      <c r="H1454" t="s">
        <v>5</v>
      </c>
      <c r="I1454" t="s">
        <v>85</v>
      </c>
      <c r="J1454" t="s">
        <v>86</v>
      </c>
      <c r="K1454">
        <v>489</v>
      </c>
    </row>
    <row r="1455" spans="1:11">
      <c r="A1455" t="s">
        <v>66</v>
      </c>
      <c r="B1455">
        <v>2157</v>
      </c>
      <c r="C1455" t="s">
        <v>46</v>
      </c>
      <c r="D1455" t="s">
        <v>29</v>
      </c>
      <c r="E1455" t="s">
        <v>23</v>
      </c>
      <c r="F1455" t="s">
        <v>9</v>
      </c>
      <c r="G1455" t="s">
        <v>10</v>
      </c>
      <c r="H1455" t="s">
        <v>5</v>
      </c>
      <c r="I1455" t="s">
        <v>83</v>
      </c>
      <c r="J1455" t="s">
        <v>84</v>
      </c>
      <c r="K1455">
        <v>3570</v>
      </c>
    </row>
    <row r="1456" spans="1:11">
      <c r="A1456" t="s">
        <v>66</v>
      </c>
      <c r="B1456">
        <v>2154</v>
      </c>
      <c r="C1456" t="s">
        <v>50</v>
      </c>
      <c r="D1456" t="s">
        <v>29</v>
      </c>
      <c r="E1456" t="s">
        <v>23</v>
      </c>
      <c r="F1456" t="s">
        <v>9</v>
      </c>
      <c r="G1456" t="s">
        <v>10</v>
      </c>
      <c r="H1456" t="s">
        <v>1</v>
      </c>
      <c r="I1456" t="s">
        <v>85</v>
      </c>
      <c r="J1456" t="s">
        <v>86</v>
      </c>
      <c r="K1456">
        <v>92</v>
      </c>
    </row>
    <row r="1457" spans="1:11">
      <c r="A1457" t="s">
        <v>66</v>
      </c>
      <c r="B1457">
        <v>2171</v>
      </c>
      <c r="C1457" t="s">
        <v>32</v>
      </c>
      <c r="D1457" t="s">
        <v>33</v>
      </c>
      <c r="E1457" t="s">
        <v>23</v>
      </c>
      <c r="F1457" t="s">
        <v>8</v>
      </c>
      <c r="G1457" t="s">
        <v>14</v>
      </c>
      <c r="H1457" t="s">
        <v>1</v>
      </c>
      <c r="I1457" t="s">
        <v>83</v>
      </c>
      <c r="J1457" t="s">
        <v>84</v>
      </c>
      <c r="K1457">
        <v>8950</v>
      </c>
    </row>
    <row r="1458" spans="1:11">
      <c r="A1458" t="s">
        <v>66</v>
      </c>
      <c r="B1458">
        <v>2214</v>
      </c>
      <c r="C1458" t="s">
        <v>21</v>
      </c>
      <c r="D1458" t="s">
        <v>22</v>
      </c>
      <c r="E1458" t="s">
        <v>23</v>
      </c>
      <c r="F1458" t="s">
        <v>0</v>
      </c>
      <c r="G1458" t="s">
        <v>24</v>
      </c>
      <c r="H1458" t="s">
        <v>5</v>
      </c>
      <c r="I1458" t="s">
        <v>83</v>
      </c>
      <c r="J1458" t="s">
        <v>84</v>
      </c>
      <c r="K1458">
        <v>2528</v>
      </c>
    </row>
    <row r="1459" spans="1:11">
      <c r="A1459" t="s">
        <v>66</v>
      </c>
      <c r="B1459">
        <v>2211</v>
      </c>
      <c r="C1459" t="s">
        <v>54</v>
      </c>
      <c r="D1459" t="s">
        <v>49</v>
      </c>
      <c r="E1459" t="s">
        <v>23</v>
      </c>
      <c r="F1459" t="s">
        <v>3</v>
      </c>
      <c r="G1459" t="s">
        <v>43</v>
      </c>
      <c r="H1459" t="s">
        <v>1</v>
      </c>
      <c r="I1459" t="s">
        <v>83</v>
      </c>
      <c r="J1459" t="s">
        <v>84</v>
      </c>
      <c r="K1459">
        <v>2819</v>
      </c>
    </row>
    <row r="1460" spans="1:11">
      <c r="A1460" t="s">
        <v>66</v>
      </c>
      <c r="B1460">
        <v>2214</v>
      </c>
      <c r="C1460" t="s">
        <v>21</v>
      </c>
      <c r="D1460" t="s">
        <v>22</v>
      </c>
      <c r="E1460" t="s">
        <v>23</v>
      </c>
      <c r="F1460" t="s">
        <v>0</v>
      </c>
      <c r="G1460" t="s">
        <v>24</v>
      </c>
      <c r="H1460" t="s">
        <v>1</v>
      </c>
      <c r="I1460" t="s">
        <v>85</v>
      </c>
      <c r="J1460" t="s">
        <v>86</v>
      </c>
      <c r="K1460">
        <v>824</v>
      </c>
    </row>
    <row r="1461" spans="1:11">
      <c r="A1461" t="s">
        <v>66</v>
      </c>
      <c r="B1461">
        <v>2191</v>
      </c>
      <c r="C1461" t="s">
        <v>39</v>
      </c>
      <c r="D1461" t="s">
        <v>35</v>
      </c>
      <c r="E1461" t="s">
        <v>23</v>
      </c>
      <c r="F1461" t="s">
        <v>0</v>
      </c>
      <c r="G1461" t="s">
        <v>24</v>
      </c>
      <c r="H1461" t="s">
        <v>5</v>
      </c>
      <c r="I1461" t="s">
        <v>85</v>
      </c>
      <c r="J1461" t="s">
        <v>86</v>
      </c>
      <c r="K1461">
        <v>1320</v>
      </c>
    </row>
    <row r="1462" spans="1:11">
      <c r="A1462" t="s">
        <v>66</v>
      </c>
      <c r="B1462">
        <v>2244</v>
      </c>
      <c r="C1462" t="s">
        <v>45</v>
      </c>
      <c r="D1462" t="s">
        <v>26</v>
      </c>
      <c r="E1462" t="s">
        <v>23</v>
      </c>
      <c r="F1462" t="s">
        <v>16</v>
      </c>
      <c r="G1462" t="s">
        <v>17</v>
      </c>
      <c r="H1462" t="s">
        <v>5</v>
      </c>
      <c r="I1462" t="s">
        <v>85</v>
      </c>
      <c r="J1462" t="s">
        <v>86</v>
      </c>
      <c r="K1462">
        <v>41</v>
      </c>
    </row>
    <row r="1463" spans="1:11">
      <c r="A1463" t="s">
        <v>66</v>
      </c>
      <c r="B1463">
        <v>2157</v>
      </c>
      <c r="C1463" t="s">
        <v>46</v>
      </c>
      <c r="D1463" t="s">
        <v>29</v>
      </c>
      <c r="E1463" t="s">
        <v>23</v>
      </c>
      <c r="F1463" t="s">
        <v>16</v>
      </c>
      <c r="G1463" t="s">
        <v>17</v>
      </c>
      <c r="H1463" t="s">
        <v>1</v>
      </c>
      <c r="I1463" t="s">
        <v>83</v>
      </c>
      <c r="J1463" t="s">
        <v>84</v>
      </c>
      <c r="K1463">
        <v>213</v>
      </c>
    </row>
    <row r="1464" spans="1:11">
      <c r="A1464" t="s">
        <v>66</v>
      </c>
      <c r="B1464">
        <v>2177</v>
      </c>
      <c r="C1464" t="s">
        <v>52</v>
      </c>
      <c r="D1464" t="s">
        <v>53</v>
      </c>
      <c r="E1464" t="s">
        <v>23</v>
      </c>
      <c r="F1464" t="s">
        <v>16</v>
      </c>
      <c r="G1464" t="s">
        <v>17</v>
      </c>
      <c r="H1464" t="s">
        <v>1</v>
      </c>
      <c r="I1464" t="s">
        <v>83</v>
      </c>
      <c r="J1464" t="s">
        <v>84</v>
      </c>
      <c r="K1464">
        <v>629</v>
      </c>
    </row>
    <row r="1465" spans="1:11">
      <c r="A1465" t="s">
        <v>66</v>
      </c>
      <c r="B1465">
        <v>2231</v>
      </c>
      <c r="C1465" t="s">
        <v>40</v>
      </c>
      <c r="D1465" t="s">
        <v>41</v>
      </c>
      <c r="E1465" t="s">
        <v>23</v>
      </c>
      <c r="F1465" t="s">
        <v>4</v>
      </c>
      <c r="G1465" t="s">
        <v>6</v>
      </c>
      <c r="H1465" t="s">
        <v>1</v>
      </c>
      <c r="I1465" t="s">
        <v>85</v>
      </c>
      <c r="J1465" t="s">
        <v>86</v>
      </c>
      <c r="K1465">
        <v>2940</v>
      </c>
    </row>
    <row r="1466" spans="1:11">
      <c r="A1466" t="s">
        <v>66</v>
      </c>
      <c r="B1466">
        <v>2207</v>
      </c>
      <c r="C1466" t="s">
        <v>57</v>
      </c>
      <c r="D1466" t="s">
        <v>49</v>
      </c>
      <c r="E1466" t="s">
        <v>23</v>
      </c>
      <c r="F1466" t="s">
        <v>8</v>
      </c>
      <c r="G1466" t="s">
        <v>14</v>
      </c>
      <c r="H1466" t="s">
        <v>1</v>
      </c>
      <c r="I1466" t="s">
        <v>85</v>
      </c>
      <c r="J1466" t="s">
        <v>86</v>
      </c>
      <c r="K1466">
        <v>2700</v>
      </c>
    </row>
    <row r="1467" spans="1:11">
      <c r="A1467" t="s">
        <v>66</v>
      </c>
      <c r="B1467">
        <v>2221</v>
      </c>
      <c r="C1467" t="s">
        <v>58</v>
      </c>
      <c r="D1467" t="s">
        <v>22</v>
      </c>
      <c r="E1467" t="s">
        <v>23</v>
      </c>
      <c r="F1467" t="s">
        <v>3</v>
      </c>
      <c r="G1467" t="s">
        <v>43</v>
      </c>
      <c r="H1467" t="s">
        <v>5</v>
      </c>
      <c r="I1467" t="s">
        <v>85</v>
      </c>
      <c r="J1467" t="s">
        <v>86</v>
      </c>
      <c r="K1467">
        <v>729</v>
      </c>
    </row>
    <row r="1468" spans="1:11">
      <c r="A1468" t="s">
        <v>66</v>
      </c>
      <c r="B1468">
        <v>2177</v>
      </c>
      <c r="C1468" t="s">
        <v>52</v>
      </c>
      <c r="D1468" t="s">
        <v>53</v>
      </c>
      <c r="E1468" t="s">
        <v>23</v>
      </c>
      <c r="F1468" t="s">
        <v>8</v>
      </c>
      <c r="G1468" t="s">
        <v>14</v>
      </c>
      <c r="H1468" t="s">
        <v>5</v>
      </c>
      <c r="I1468" t="s">
        <v>83</v>
      </c>
      <c r="J1468" t="s">
        <v>84</v>
      </c>
      <c r="K1468">
        <v>1207</v>
      </c>
    </row>
    <row r="1469" spans="1:11">
      <c r="A1469" t="s">
        <v>66</v>
      </c>
      <c r="B1469">
        <v>2171</v>
      </c>
      <c r="C1469" t="s">
        <v>32</v>
      </c>
      <c r="D1469" t="s">
        <v>33</v>
      </c>
      <c r="E1469" t="s">
        <v>23</v>
      </c>
      <c r="F1469" t="s">
        <v>0</v>
      </c>
      <c r="G1469" t="s">
        <v>24</v>
      </c>
      <c r="H1469" t="s">
        <v>5</v>
      </c>
      <c r="I1469" t="s">
        <v>85</v>
      </c>
      <c r="J1469" t="s">
        <v>86</v>
      </c>
      <c r="K1469">
        <v>1363</v>
      </c>
    </row>
    <row r="1470" spans="1:11">
      <c r="A1470" t="s">
        <v>66</v>
      </c>
      <c r="B1470">
        <v>2187</v>
      </c>
      <c r="C1470" t="s">
        <v>34</v>
      </c>
      <c r="D1470" t="s">
        <v>35</v>
      </c>
      <c r="E1470" t="s">
        <v>23</v>
      </c>
      <c r="F1470" t="s">
        <v>12</v>
      </c>
      <c r="G1470" t="s">
        <v>13</v>
      </c>
      <c r="H1470" t="s">
        <v>5</v>
      </c>
      <c r="I1470" t="s">
        <v>83</v>
      </c>
      <c r="J1470" t="s">
        <v>84</v>
      </c>
      <c r="K1470">
        <v>1449</v>
      </c>
    </row>
    <row r="1471" spans="1:11">
      <c r="A1471" t="s">
        <v>66</v>
      </c>
      <c r="B1471">
        <v>2174</v>
      </c>
      <c r="C1471" t="s">
        <v>59</v>
      </c>
      <c r="D1471" t="s">
        <v>53</v>
      </c>
      <c r="E1471" t="s">
        <v>23</v>
      </c>
      <c r="F1471" t="s">
        <v>0</v>
      </c>
      <c r="G1471" t="s">
        <v>24</v>
      </c>
      <c r="H1471" t="s">
        <v>5</v>
      </c>
      <c r="I1471" t="s">
        <v>85</v>
      </c>
      <c r="J1471" t="s">
        <v>86</v>
      </c>
      <c r="K1471">
        <v>390</v>
      </c>
    </row>
    <row r="1472" spans="1:11">
      <c r="A1472" t="s">
        <v>66</v>
      </c>
      <c r="B1472">
        <v>2217</v>
      </c>
      <c r="C1472" t="s">
        <v>36</v>
      </c>
      <c r="D1472" t="s">
        <v>22</v>
      </c>
      <c r="E1472" t="s">
        <v>23</v>
      </c>
      <c r="F1472" t="s">
        <v>4</v>
      </c>
      <c r="G1472" t="s">
        <v>6</v>
      </c>
      <c r="H1472" t="s">
        <v>5</v>
      </c>
      <c r="I1472" t="s">
        <v>85</v>
      </c>
      <c r="J1472" t="s">
        <v>86</v>
      </c>
      <c r="K1472">
        <v>108</v>
      </c>
    </row>
    <row r="1473" spans="1:11">
      <c r="A1473" t="s">
        <v>66</v>
      </c>
      <c r="B1473">
        <v>2237</v>
      </c>
      <c r="C1473" t="s">
        <v>42</v>
      </c>
      <c r="D1473" t="s">
        <v>38</v>
      </c>
      <c r="E1473" t="s">
        <v>23</v>
      </c>
      <c r="F1473" t="s">
        <v>16</v>
      </c>
      <c r="G1473" t="s">
        <v>17</v>
      </c>
      <c r="H1473" t="s">
        <v>5</v>
      </c>
      <c r="I1473" t="s">
        <v>83</v>
      </c>
      <c r="J1473" t="s">
        <v>84</v>
      </c>
      <c r="K1473">
        <v>960</v>
      </c>
    </row>
    <row r="1474" spans="1:11">
      <c r="A1474" t="s">
        <v>66</v>
      </c>
      <c r="B1474">
        <v>2214</v>
      </c>
      <c r="C1474" t="s">
        <v>21</v>
      </c>
      <c r="D1474" t="s">
        <v>22</v>
      </c>
      <c r="E1474" t="s">
        <v>23</v>
      </c>
      <c r="F1474" t="s">
        <v>4</v>
      </c>
      <c r="G1474" t="s">
        <v>6</v>
      </c>
      <c r="H1474" t="s">
        <v>5</v>
      </c>
      <c r="I1474" t="s">
        <v>85</v>
      </c>
      <c r="J1474" t="s">
        <v>86</v>
      </c>
      <c r="K1474">
        <v>14</v>
      </c>
    </row>
    <row r="1475" spans="1:11">
      <c r="A1475" t="s">
        <v>66</v>
      </c>
      <c r="B1475">
        <v>2214</v>
      </c>
      <c r="C1475" t="s">
        <v>21</v>
      </c>
      <c r="D1475" t="s">
        <v>22</v>
      </c>
      <c r="E1475" t="s">
        <v>23</v>
      </c>
      <c r="F1475" t="s">
        <v>12</v>
      </c>
      <c r="G1475" t="s">
        <v>13</v>
      </c>
      <c r="H1475" t="s">
        <v>1</v>
      </c>
      <c r="I1475" t="s">
        <v>83</v>
      </c>
      <c r="J1475" t="s">
        <v>84</v>
      </c>
      <c r="K1475">
        <v>801</v>
      </c>
    </row>
    <row r="1476" spans="1:11">
      <c r="A1476" t="s">
        <v>66</v>
      </c>
      <c r="B1476">
        <v>2224</v>
      </c>
      <c r="C1476" t="s">
        <v>60</v>
      </c>
      <c r="D1476" t="s">
        <v>41</v>
      </c>
      <c r="E1476" t="s">
        <v>23</v>
      </c>
      <c r="F1476" t="s">
        <v>9</v>
      </c>
      <c r="G1476" t="s">
        <v>10</v>
      </c>
      <c r="H1476" t="s">
        <v>5</v>
      </c>
      <c r="I1476" t="s">
        <v>85</v>
      </c>
      <c r="J1476" t="s">
        <v>86</v>
      </c>
      <c r="K1476">
        <v>45</v>
      </c>
    </row>
    <row r="1477" spans="1:11">
      <c r="A1477" t="s">
        <v>66</v>
      </c>
      <c r="B1477">
        <v>2187</v>
      </c>
      <c r="C1477" t="s">
        <v>34</v>
      </c>
      <c r="D1477" t="s">
        <v>35</v>
      </c>
      <c r="E1477" t="s">
        <v>23</v>
      </c>
      <c r="F1477" t="s">
        <v>9</v>
      </c>
      <c r="G1477" t="s">
        <v>10</v>
      </c>
      <c r="H1477" t="s">
        <v>1</v>
      </c>
      <c r="I1477" t="s">
        <v>85</v>
      </c>
      <c r="J1477" t="s">
        <v>86</v>
      </c>
      <c r="K1477">
        <v>1091</v>
      </c>
    </row>
    <row r="1478" spans="1:11">
      <c r="A1478" t="s">
        <v>66</v>
      </c>
      <c r="B1478">
        <v>2224</v>
      </c>
      <c r="C1478" t="s">
        <v>60</v>
      </c>
      <c r="D1478" t="s">
        <v>41</v>
      </c>
      <c r="E1478" t="s">
        <v>23</v>
      </c>
      <c r="F1478" t="s">
        <v>8</v>
      </c>
      <c r="G1478" t="s">
        <v>14</v>
      </c>
      <c r="H1478" t="s">
        <v>5</v>
      </c>
      <c r="I1478" t="s">
        <v>83</v>
      </c>
      <c r="J1478" t="s">
        <v>84</v>
      </c>
      <c r="K1478">
        <v>135</v>
      </c>
    </row>
    <row r="1479" spans="1:11">
      <c r="A1479" t="s">
        <v>66</v>
      </c>
      <c r="B1479">
        <v>2234</v>
      </c>
      <c r="C1479" t="s">
        <v>61</v>
      </c>
      <c r="D1479" t="s">
        <v>38</v>
      </c>
      <c r="E1479" t="s">
        <v>23</v>
      </c>
      <c r="F1479" t="s">
        <v>3</v>
      </c>
      <c r="G1479" t="s">
        <v>43</v>
      </c>
      <c r="H1479" t="s">
        <v>5</v>
      </c>
      <c r="I1479" t="s">
        <v>85</v>
      </c>
      <c r="J1479" t="s">
        <v>86</v>
      </c>
      <c r="K1479">
        <v>433</v>
      </c>
    </row>
    <row r="1480" spans="1:11">
      <c r="A1480" t="s">
        <v>66</v>
      </c>
      <c r="B1480">
        <v>2204</v>
      </c>
      <c r="C1480" t="s">
        <v>48</v>
      </c>
      <c r="D1480" t="s">
        <v>49</v>
      </c>
      <c r="E1480" t="s">
        <v>23</v>
      </c>
      <c r="F1480" t="s">
        <v>16</v>
      </c>
      <c r="G1480" t="s">
        <v>17</v>
      </c>
      <c r="H1480" t="s">
        <v>5</v>
      </c>
      <c r="I1480" t="s">
        <v>85</v>
      </c>
      <c r="J1480" t="s">
        <v>86</v>
      </c>
      <c r="K1480">
        <v>64</v>
      </c>
    </row>
    <row r="1481" spans="1:11">
      <c r="A1481" t="s">
        <v>66</v>
      </c>
      <c r="B1481">
        <v>2244</v>
      </c>
      <c r="C1481" t="s">
        <v>45</v>
      </c>
      <c r="D1481" t="s">
        <v>26</v>
      </c>
      <c r="E1481" t="s">
        <v>23</v>
      </c>
      <c r="F1481" t="s">
        <v>16</v>
      </c>
      <c r="G1481" t="s">
        <v>17</v>
      </c>
      <c r="H1481" t="s">
        <v>1</v>
      </c>
      <c r="I1481" t="s">
        <v>85</v>
      </c>
      <c r="J1481" t="s">
        <v>86</v>
      </c>
      <c r="K1481">
        <v>64</v>
      </c>
    </row>
    <row r="1482" spans="1:11">
      <c r="A1482" t="s">
        <v>66</v>
      </c>
      <c r="B1482">
        <v>2204</v>
      </c>
      <c r="C1482" t="s">
        <v>48</v>
      </c>
      <c r="D1482" t="s">
        <v>49</v>
      </c>
      <c r="E1482" t="s">
        <v>23</v>
      </c>
      <c r="F1482" t="s">
        <v>4</v>
      </c>
      <c r="G1482" t="s">
        <v>6</v>
      </c>
      <c r="H1482" t="s">
        <v>5</v>
      </c>
      <c r="I1482" t="s">
        <v>83</v>
      </c>
      <c r="J1482" t="s">
        <v>84</v>
      </c>
      <c r="K1482">
        <v>24</v>
      </c>
    </row>
    <row r="1483" spans="1:11">
      <c r="A1483" t="s">
        <v>66</v>
      </c>
      <c r="B1483">
        <v>2157</v>
      </c>
      <c r="C1483" t="s">
        <v>46</v>
      </c>
      <c r="D1483" t="s">
        <v>29</v>
      </c>
      <c r="E1483" t="s">
        <v>23</v>
      </c>
      <c r="F1483" t="s">
        <v>4</v>
      </c>
      <c r="G1483" t="s">
        <v>6</v>
      </c>
      <c r="H1483" t="s">
        <v>5</v>
      </c>
      <c r="I1483" t="s">
        <v>85</v>
      </c>
      <c r="J1483" t="s">
        <v>86</v>
      </c>
      <c r="K1483">
        <v>54</v>
      </c>
    </row>
    <row r="1484" spans="1:11">
      <c r="A1484" t="s">
        <v>66</v>
      </c>
      <c r="B1484">
        <v>2231</v>
      </c>
      <c r="C1484" t="s">
        <v>40</v>
      </c>
      <c r="D1484" t="s">
        <v>41</v>
      </c>
      <c r="E1484" t="s">
        <v>23</v>
      </c>
      <c r="F1484" t="s">
        <v>3</v>
      </c>
      <c r="G1484" t="s">
        <v>43</v>
      </c>
      <c r="H1484" t="s">
        <v>1</v>
      </c>
      <c r="I1484" t="s">
        <v>85</v>
      </c>
      <c r="J1484" t="s">
        <v>86</v>
      </c>
      <c r="K1484">
        <v>325</v>
      </c>
    </row>
    <row r="1485" spans="1:11">
      <c r="A1485" t="s">
        <v>66</v>
      </c>
      <c r="B1485">
        <v>2247</v>
      </c>
      <c r="C1485" t="s">
        <v>64</v>
      </c>
      <c r="D1485" t="s">
        <v>26</v>
      </c>
      <c r="E1485" t="s">
        <v>23</v>
      </c>
      <c r="F1485" t="s">
        <v>8</v>
      </c>
      <c r="G1485" t="s">
        <v>14</v>
      </c>
      <c r="H1485" t="s">
        <v>5</v>
      </c>
      <c r="I1485" t="s">
        <v>85</v>
      </c>
      <c r="J1485" t="s">
        <v>86</v>
      </c>
      <c r="K1485">
        <v>1296.5</v>
      </c>
    </row>
    <row r="1486" spans="1:11">
      <c r="A1486" t="s">
        <v>66</v>
      </c>
      <c r="B1486">
        <v>2211</v>
      </c>
      <c r="C1486" t="s">
        <v>54</v>
      </c>
      <c r="D1486" t="s">
        <v>49</v>
      </c>
      <c r="E1486" t="s">
        <v>23</v>
      </c>
      <c r="F1486" t="s">
        <v>0</v>
      </c>
      <c r="G1486" t="s">
        <v>24</v>
      </c>
      <c r="H1486" t="s">
        <v>1</v>
      </c>
      <c r="I1486" t="s">
        <v>83</v>
      </c>
      <c r="J1486" t="s">
        <v>84</v>
      </c>
      <c r="K1486">
        <v>17663</v>
      </c>
    </row>
    <row r="1487" spans="1:11">
      <c r="A1487" t="s">
        <v>66</v>
      </c>
      <c r="B1487">
        <v>2197</v>
      </c>
      <c r="C1487" t="s">
        <v>62</v>
      </c>
      <c r="D1487" t="s">
        <v>31</v>
      </c>
      <c r="E1487" t="s">
        <v>23</v>
      </c>
      <c r="F1487" t="s">
        <v>16</v>
      </c>
      <c r="G1487" t="s">
        <v>17</v>
      </c>
      <c r="H1487" t="s">
        <v>1</v>
      </c>
      <c r="I1487" t="s">
        <v>85</v>
      </c>
      <c r="J1487" t="s">
        <v>86</v>
      </c>
      <c r="K1487">
        <v>96</v>
      </c>
    </row>
    <row r="1488" spans="1:11">
      <c r="A1488" t="s">
        <v>66</v>
      </c>
      <c r="B1488">
        <v>2174</v>
      </c>
      <c r="C1488" t="s">
        <v>59</v>
      </c>
      <c r="D1488" t="s">
        <v>53</v>
      </c>
      <c r="E1488" t="s">
        <v>23</v>
      </c>
      <c r="F1488" t="s">
        <v>4</v>
      </c>
      <c r="G1488" t="s">
        <v>6</v>
      </c>
      <c r="H1488" t="s">
        <v>5</v>
      </c>
      <c r="I1488" t="s">
        <v>85</v>
      </c>
      <c r="J1488" t="s">
        <v>86</v>
      </c>
      <c r="K1488">
        <v>24</v>
      </c>
    </row>
    <row r="1489" spans="1:11">
      <c r="A1489" t="s">
        <v>66</v>
      </c>
      <c r="B1489">
        <v>2174</v>
      </c>
      <c r="C1489" t="s">
        <v>59</v>
      </c>
      <c r="D1489" t="s">
        <v>53</v>
      </c>
      <c r="E1489" t="s">
        <v>23</v>
      </c>
      <c r="F1489" t="s">
        <v>12</v>
      </c>
      <c r="G1489" t="s">
        <v>13</v>
      </c>
      <c r="H1489" t="s">
        <v>5</v>
      </c>
      <c r="I1489" t="s">
        <v>85</v>
      </c>
      <c r="J1489" t="s">
        <v>86</v>
      </c>
      <c r="K1489">
        <v>171</v>
      </c>
    </row>
    <row r="1490" spans="1:11">
      <c r="A1490" t="s">
        <v>66</v>
      </c>
      <c r="B1490">
        <v>2251</v>
      </c>
      <c r="C1490" t="s">
        <v>25</v>
      </c>
      <c r="D1490" t="s">
        <v>26</v>
      </c>
      <c r="E1490" t="s">
        <v>27</v>
      </c>
      <c r="F1490" t="s">
        <v>8</v>
      </c>
      <c r="G1490" t="s">
        <v>14</v>
      </c>
      <c r="H1490" t="s">
        <v>5</v>
      </c>
      <c r="I1490" t="s">
        <v>85</v>
      </c>
      <c r="J1490" t="s">
        <v>86</v>
      </c>
      <c r="K1490">
        <v>1196</v>
      </c>
    </row>
    <row r="1491" spans="1:11">
      <c r="A1491" t="s">
        <v>66</v>
      </c>
      <c r="B1491">
        <v>2214</v>
      </c>
      <c r="C1491" t="s">
        <v>21</v>
      </c>
      <c r="D1491" t="s">
        <v>22</v>
      </c>
      <c r="E1491" t="s">
        <v>23</v>
      </c>
      <c r="F1491" t="s">
        <v>2</v>
      </c>
      <c r="G1491" t="s">
        <v>11</v>
      </c>
      <c r="H1491" t="s">
        <v>5</v>
      </c>
      <c r="I1491" t="s">
        <v>83</v>
      </c>
      <c r="J1491" t="s">
        <v>84</v>
      </c>
      <c r="K1491">
        <v>444</v>
      </c>
    </row>
    <row r="1492" spans="1:11">
      <c r="A1492" t="s">
        <v>66</v>
      </c>
      <c r="B1492">
        <v>2174</v>
      </c>
      <c r="C1492" t="s">
        <v>59</v>
      </c>
      <c r="D1492" t="s">
        <v>53</v>
      </c>
      <c r="E1492" t="s">
        <v>23</v>
      </c>
      <c r="F1492" t="s">
        <v>8</v>
      </c>
      <c r="G1492" t="s">
        <v>14</v>
      </c>
      <c r="H1492" t="s">
        <v>5</v>
      </c>
      <c r="I1492" t="s">
        <v>83</v>
      </c>
      <c r="J1492" t="s">
        <v>84</v>
      </c>
      <c r="K1492">
        <v>185</v>
      </c>
    </row>
    <row r="1493" spans="1:11">
      <c r="A1493" t="s">
        <v>66</v>
      </c>
      <c r="B1493">
        <v>2154</v>
      </c>
      <c r="C1493" t="s">
        <v>50</v>
      </c>
      <c r="D1493" t="s">
        <v>29</v>
      </c>
      <c r="E1493" t="s">
        <v>23</v>
      </c>
      <c r="F1493" t="s">
        <v>3</v>
      </c>
      <c r="G1493" t="s">
        <v>43</v>
      </c>
      <c r="H1493" t="s">
        <v>5</v>
      </c>
      <c r="I1493" t="s">
        <v>83</v>
      </c>
      <c r="J1493" t="s">
        <v>84</v>
      </c>
      <c r="K1493">
        <v>3647</v>
      </c>
    </row>
    <row r="1494" spans="1:11">
      <c r="A1494" t="s">
        <v>66</v>
      </c>
      <c r="B1494">
        <v>2251</v>
      </c>
      <c r="C1494" t="s">
        <v>25</v>
      </c>
      <c r="D1494" t="s">
        <v>26</v>
      </c>
      <c r="E1494" t="s">
        <v>27</v>
      </c>
      <c r="F1494" t="s">
        <v>16</v>
      </c>
      <c r="G1494" t="s">
        <v>17</v>
      </c>
      <c r="H1494" t="s">
        <v>5</v>
      </c>
      <c r="I1494" t="s">
        <v>83</v>
      </c>
      <c r="J1494" t="s">
        <v>84</v>
      </c>
      <c r="K1494">
        <v>1047</v>
      </c>
    </row>
    <row r="1495" spans="1:11">
      <c r="A1495" t="s">
        <v>66</v>
      </c>
      <c r="B1495">
        <v>2174</v>
      </c>
      <c r="C1495" t="s">
        <v>59</v>
      </c>
      <c r="D1495" t="s">
        <v>53</v>
      </c>
      <c r="E1495" t="s">
        <v>23</v>
      </c>
      <c r="F1495" t="s">
        <v>8</v>
      </c>
      <c r="G1495" t="s">
        <v>14</v>
      </c>
      <c r="H1495" t="s">
        <v>1</v>
      </c>
      <c r="I1495" t="s">
        <v>85</v>
      </c>
      <c r="J1495" t="s">
        <v>86</v>
      </c>
      <c r="K1495">
        <v>244</v>
      </c>
    </row>
    <row r="1496" spans="1:11">
      <c r="A1496" t="s">
        <v>66</v>
      </c>
      <c r="B1496">
        <v>2191</v>
      </c>
      <c r="C1496" t="s">
        <v>39</v>
      </c>
      <c r="D1496" t="s">
        <v>35</v>
      </c>
      <c r="E1496" t="s">
        <v>23</v>
      </c>
      <c r="F1496" t="s">
        <v>9</v>
      </c>
      <c r="G1496" t="s">
        <v>10</v>
      </c>
      <c r="H1496" t="s">
        <v>1</v>
      </c>
      <c r="I1496" t="s">
        <v>85</v>
      </c>
      <c r="J1496" t="s">
        <v>86</v>
      </c>
      <c r="K1496">
        <v>1013</v>
      </c>
    </row>
    <row r="1497" spans="1:11">
      <c r="A1497" t="s">
        <v>66</v>
      </c>
      <c r="B1497">
        <v>2197</v>
      </c>
      <c r="C1497" t="s">
        <v>62</v>
      </c>
      <c r="D1497" t="s">
        <v>31</v>
      </c>
      <c r="E1497" t="s">
        <v>23</v>
      </c>
      <c r="F1497" t="s">
        <v>9</v>
      </c>
      <c r="G1497" t="s">
        <v>10</v>
      </c>
      <c r="H1497" t="s">
        <v>1</v>
      </c>
      <c r="I1497" t="s">
        <v>83</v>
      </c>
      <c r="J1497" t="s">
        <v>84</v>
      </c>
      <c r="K1497">
        <v>4300</v>
      </c>
    </row>
    <row r="1498" spans="1:11">
      <c r="A1498" t="s">
        <v>66</v>
      </c>
      <c r="B1498">
        <v>2204</v>
      </c>
      <c r="C1498" t="s">
        <v>48</v>
      </c>
      <c r="D1498" t="s">
        <v>49</v>
      </c>
      <c r="E1498" t="s">
        <v>23</v>
      </c>
      <c r="F1498" t="s">
        <v>3</v>
      </c>
      <c r="G1498" t="s">
        <v>43</v>
      </c>
      <c r="H1498" t="s">
        <v>5</v>
      </c>
      <c r="I1498" t="s">
        <v>85</v>
      </c>
      <c r="J1498" t="s">
        <v>86</v>
      </c>
      <c r="K1498">
        <v>276</v>
      </c>
    </row>
    <row r="1499" spans="1:11">
      <c r="A1499" t="s">
        <v>66</v>
      </c>
      <c r="B1499">
        <v>2164</v>
      </c>
      <c r="C1499" t="s">
        <v>56</v>
      </c>
      <c r="D1499" t="s">
        <v>33</v>
      </c>
      <c r="E1499" t="s">
        <v>23</v>
      </c>
      <c r="F1499" t="s">
        <v>16</v>
      </c>
      <c r="G1499" t="s">
        <v>17</v>
      </c>
      <c r="H1499" t="s">
        <v>1</v>
      </c>
      <c r="I1499" t="s">
        <v>83</v>
      </c>
      <c r="J1499" t="s">
        <v>84</v>
      </c>
      <c r="K1499">
        <v>654</v>
      </c>
    </row>
    <row r="1500" spans="1:11">
      <c r="A1500" t="s">
        <v>66</v>
      </c>
      <c r="B1500">
        <v>2157</v>
      </c>
      <c r="C1500" t="s">
        <v>46</v>
      </c>
      <c r="D1500" t="s">
        <v>29</v>
      </c>
      <c r="E1500" t="s">
        <v>23</v>
      </c>
      <c r="F1500" t="s">
        <v>2</v>
      </c>
      <c r="G1500" t="s">
        <v>11</v>
      </c>
      <c r="H1500" t="s">
        <v>5</v>
      </c>
      <c r="I1500" t="s">
        <v>85</v>
      </c>
      <c r="J1500" t="s">
        <v>86</v>
      </c>
      <c r="K1500">
        <v>712</v>
      </c>
    </row>
    <row r="1501" spans="1:11">
      <c r="A1501" t="s">
        <v>66</v>
      </c>
      <c r="B1501">
        <v>2181</v>
      </c>
      <c r="C1501" t="s">
        <v>55</v>
      </c>
      <c r="D1501" t="s">
        <v>53</v>
      </c>
      <c r="E1501" t="s">
        <v>23</v>
      </c>
      <c r="F1501" t="s">
        <v>16</v>
      </c>
      <c r="G1501" t="s">
        <v>17</v>
      </c>
      <c r="H1501" t="s">
        <v>5</v>
      </c>
      <c r="I1501" t="s">
        <v>85</v>
      </c>
      <c r="J1501" t="s">
        <v>86</v>
      </c>
      <c r="K1501">
        <v>221</v>
      </c>
    </row>
    <row r="1502" spans="1:11">
      <c r="A1502" t="s">
        <v>66</v>
      </c>
      <c r="B1502">
        <v>2237</v>
      </c>
      <c r="C1502" t="s">
        <v>42</v>
      </c>
      <c r="D1502" t="s">
        <v>38</v>
      </c>
      <c r="E1502" t="s">
        <v>23</v>
      </c>
      <c r="F1502" t="s">
        <v>0</v>
      </c>
      <c r="G1502" t="s">
        <v>24</v>
      </c>
      <c r="H1502" t="s">
        <v>5</v>
      </c>
      <c r="I1502" t="s">
        <v>83</v>
      </c>
      <c r="J1502" t="s">
        <v>84</v>
      </c>
      <c r="K1502">
        <v>6127</v>
      </c>
    </row>
    <row r="1503" spans="1:11">
      <c r="A1503" t="s">
        <v>66</v>
      </c>
      <c r="B1503">
        <v>2174</v>
      </c>
      <c r="C1503" t="s">
        <v>59</v>
      </c>
      <c r="D1503" t="s">
        <v>53</v>
      </c>
      <c r="E1503" t="s">
        <v>23</v>
      </c>
      <c r="F1503" t="s">
        <v>2</v>
      </c>
      <c r="G1503" t="s">
        <v>11</v>
      </c>
      <c r="H1503" t="s">
        <v>1</v>
      </c>
      <c r="I1503" t="s">
        <v>83</v>
      </c>
      <c r="J1503" t="s">
        <v>84</v>
      </c>
      <c r="K1503">
        <v>9512</v>
      </c>
    </row>
    <row r="1504" spans="1:11">
      <c r="A1504" t="s">
        <v>66</v>
      </c>
      <c r="B1504">
        <v>2224</v>
      </c>
      <c r="C1504" t="s">
        <v>60</v>
      </c>
      <c r="D1504" t="s">
        <v>41</v>
      </c>
      <c r="E1504" t="s">
        <v>23</v>
      </c>
      <c r="F1504" t="s">
        <v>3</v>
      </c>
      <c r="G1504" t="s">
        <v>43</v>
      </c>
      <c r="H1504" t="s">
        <v>1</v>
      </c>
      <c r="I1504" t="s">
        <v>85</v>
      </c>
      <c r="J1504" t="s">
        <v>86</v>
      </c>
      <c r="K1504">
        <v>62</v>
      </c>
    </row>
    <row r="1505" spans="1:11">
      <c r="A1505" t="s">
        <v>66</v>
      </c>
      <c r="B1505">
        <v>2161</v>
      </c>
      <c r="C1505" t="s">
        <v>28</v>
      </c>
      <c r="D1505" t="s">
        <v>29</v>
      </c>
      <c r="E1505" t="s">
        <v>23</v>
      </c>
      <c r="F1505" t="s">
        <v>4</v>
      </c>
      <c r="G1505" t="s">
        <v>6</v>
      </c>
      <c r="H1505" t="s">
        <v>1</v>
      </c>
      <c r="I1505" t="s">
        <v>83</v>
      </c>
      <c r="J1505" t="s">
        <v>84</v>
      </c>
      <c r="K1505">
        <v>10653</v>
      </c>
    </row>
    <row r="1506" spans="1:11">
      <c r="A1506" t="s">
        <v>66</v>
      </c>
      <c r="B1506">
        <v>2207</v>
      </c>
      <c r="C1506" t="s">
        <v>57</v>
      </c>
      <c r="D1506" t="s">
        <v>49</v>
      </c>
      <c r="E1506" t="s">
        <v>23</v>
      </c>
      <c r="F1506" t="s">
        <v>4</v>
      </c>
      <c r="G1506" t="s">
        <v>6</v>
      </c>
      <c r="H1506" t="s">
        <v>1</v>
      </c>
      <c r="I1506" t="s">
        <v>85</v>
      </c>
      <c r="J1506" t="s">
        <v>86</v>
      </c>
      <c r="K1506">
        <v>2561</v>
      </c>
    </row>
    <row r="1507" spans="1:11">
      <c r="A1507" t="s">
        <v>66</v>
      </c>
      <c r="B1507">
        <v>2227</v>
      </c>
      <c r="C1507" t="s">
        <v>44</v>
      </c>
      <c r="D1507" t="s">
        <v>41</v>
      </c>
      <c r="E1507" t="s">
        <v>23</v>
      </c>
      <c r="F1507" t="s">
        <v>8</v>
      </c>
      <c r="G1507" t="s">
        <v>14</v>
      </c>
      <c r="H1507" t="s">
        <v>5</v>
      </c>
      <c r="I1507" t="s">
        <v>85</v>
      </c>
      <c r="J1507" t="s">
        <v>86</v>
      </c>
      <c r="K1507">
        <v>1906</v>
      </c>
    </row>
    <row r="1508" spans="1:11">
      <c r="A1508" t="s">
        <v>66</v>
      </c>
      <c r="B1508">
        <v>2241</v>
      </c>
      <c r="C1508" t="s">
        <v>37</v>
      </c>
      <c r="D1508" t="s">
        <v>38</v>
      </c>
      <c r="E1508" t="s">
        <v>23</v>
      </c>
      <c r="F1508" t="s">
        <v>2</v>
      </c>
      <c r="G1508" t="s">
        <v>11</v>
      </c>
      <c r="H1508" t="s">
        <v>1</v>
      </c>
      <c r="I1508" t="s">
        <v>85</v>
      </c>
      <c r="J1508" t="s">
        <v>86</v>
      </c>
      <c r="K1508">
        <v>5624</v>
      </c>
    </row>
    <row r="1509" spans="1:11">
      <c r="A1509" t="s">
        <v>66</v>
      </c>
      <c r="B1509">
        <v>2201</v>
      </c>
      <c r="C1509" t="s">
        <v>51</v>
      </c>
      <c r="D1509" t="s">
        <v>31</v>
      </c>
      <c r="E1509" t="s">
        <v>23</v>
      </c>
      <c r="F1509" t="s">
        <v>9</v>
      </c>
      <c r="G1509" t="s">
        <v>10</v>
      </c>
      <c r="H1509" t="s">
        <v>1</v>
      </c>
      <c r="I1509" t="s">
        <v>83</v>
      </c>
      <c r="J1509" t="s">
        <v>84</v>
      </c>
      <c r="K1509">
        <v>3743</v>
      </c>
    </row>
    <row r="1510" spans="1:11">
      <c r="A1510" t="s">
        <v>66</v>
      </c>
      <c r="B1510">
        <v>2191</v>
      </c>
      <c r="C1510" t="s">
        <v>39</v>
      </c>
      <c r="D1510" t="s">
        <v>35</v>
      </c>
      <c r="E1510" t="s">
        <v>23</v>
      </c>
      <c r="F1510" t="s">
        <v>16</v>
      </c>
      <c r="G1510" t="s">
        <v>17</v>
      </c>
      <c r="H1510" t="s">
        <v>1</v>
      </c>
      <c r="I1510" t="s">
        <v>85</v>
      </c>
      <c r="J1510" t="s">
        <v>86</v>
      </c>
      <c r="K1510">
        <v>58</v>
      </c>
    </row>
    <row r="1511" spans="1:11">
      <c r="A1511" t="s">
        <v>66</v>
      </c>
      <c r="B1511">
        <v>2231</v>
      </c>
      <c r="C1511" t="s">
        <v>40</v>
      </c>
      <c r="D1511" t="s">
        <v>41</v>
      </c>
      <c r="E1511" t="s">
        <v>23</v>
      </c>
      <c r="F1511" t="s">
        <v>16</v>
      </c>
      <c r="G1511" t="s">
        <v>17</v>
      </c>
      <c r="H1511" t="s">
        <v>1</v>
      </c>
      <c r="I1511" t="s">
        <v>83</v>
      </c>
      <c r="J1511" t="s">
        <v>84</v>
      </c>
      <c r="K1511">
        <v>842</v>
      </c>
    </row>
    <row r="1512" spans="1:11">
      <c r="A1512" t="s">
        <v>66</v>
      </c>
      <c r="B1512">
        <v>2161</v>
      </c>
      <c r="C1512" t="s">
        <v>28</v>
      </c>
      <c r="D1512" t="s">
        <v>29</v>
      </c>
      <c r="E1512" t="s">
        <v>23</v>
      </c>
      <c r="F1512" t="s">
        <v>12</v>
      </c>
      <c r="G1512" t="s">
        <v>13</v>
      </c>
      <c r="H1512" t="s">
        <v>5</v>
      </c>
      <c r="I1512" t="s">
        <v>85</v>
      </c>
      <c r="J1512" t="s">
        <v>86</v>
      </c>
      <c r="K1512">
        <v>488</v>
      </c>
    </row>
    <row r="1513" spans="1:11">
      <c r="A1513" t="s">
        <v>66</v>
      </c>
      <c r="B1513">
        <v>2214</v>
      </c>
      <c r="C1513" t="s">
        <v>21</v>
      </c>
      <c r="D1513" t="s">
        <v>22</v>
      </c>
      <c r="E1513" t="s">
        <v>23</v>
      </c>
      <c r="F1513" t="s">
        <v>8</v>
      </c>
      <c r="G1513" t="s">
        <v>14</v>
      </c>
      <c r="H1513" t="s">
        <v>1</v>
      </c>
      <c r="I1513" t="s">
        <v>83</v>
      </c>
      <c r="J1513" t="s">
        <v>84</v>
      </c>
      <c r="K1513">
        <v>1955</v>
      </c>
    </row>
    <row r="1514" spans="1:11">
      <c r="A1514" t="s">
        <v>66</v>
      </c>
      <c r="B1514">
        <v>2241</v>
      </c>
      <c r="C1514" t="s">
        <v>37</v>
      </c>
      <c r="D1514" t="s">
        <v>38</v>
      </c>
      <c r="E1514" t="s">
        <v>23</v>
      </c>
      <c r="F1514" t="s">
        <v>16</v>
      </c>
      <c r="G1514" t="s">
        <v>17</v>
      </c>
      <c r="H1514" t="s">
        <v>5</v>
      </c>
      <c r="I1514" t="s">
        <v>83</v>
      </c>
      <c r="J1514" t="s">
        <v>84</v>
      </c>
      <c r="K1514">
        <v>941</v>
      </c>
    </row>
    <row r="1515" spans="1:11">
      <c r="A1515" t="s">
        <v>66</v>
      </c>
      <c r="B1515">
        <v>2224</v>
      </c>
      <c r="C1515" t="s">
        <v>60</v>
      </c>
      <c r="D1515" t="s">
        <v>41</v>
      </c>
      <c r="E1515" t="s">
        <v>23</v>
      </c>
      <c r="F1515" t="s">
        <v>2</v>
      </c>
      <c r="G1515" t="s">
        <v>11</v>
      </c>
      <c r="H1515" t="s">
        <v>5</v>
      </c>
      <c r="I1515" t="s">
        <v>83</v>
      </c>
      <c r="J1515" t="s">
        <v>84</v>
      </c>
      <c r="K1515">
        <v>376</v>
      </c>
    </row>
    <row r="1516" spans="1:11">
      <c r="A1516" t="s">
        <v>66</v>
      </c>
      <c r="B1516">
        <v>2227</v>
      </c>
      <c r="C1516" t="s">
        <v>44</v>
      </c>
      <c r="D1516" t="s">
        <v>41</v>
      </c>
      <c r="E1516" t="s">
        <v>23</v>
      </c>
      <c r="F1516" t="s">
        <v>9</v>
      </c>
      <c r="G1516" t="s">
        <v>10</v>
      </c>
      <c r="H1516" t="s">
        <v>5</v>
      </c>
      <c r="I1516" t="s">
        <v>83</v>
      </c>
      <c r="J1516" t="s">
        <v>84</v>
      </c>
      <c r="K1516">
        <v>2819</v>
      </c>
    </row>
    <row r="1517" spans="1:11">
      <c r="A1517" t="s">
        <v>66</v>
      </c>
      <c r="B1517">
        <v>2201</v>
      </c>
      <c r="C1517" t="s">
        <v>51</v>
      </c>
      <c r="D1517" t="s">
        <v>31</v>
      </c>
      <c r="E1517" t="s">
        <v>23</v>
      </c>
      <c r="F1517" t="s">
        <v>8</v>
      </c>
      <c r="G1517" t="s">
        <v>14</v>
      </c>
      <c r="H1517" t="s">
        <v>1</v>
      </c>
      <c r="I1517" t="s">
        <v>85</v>
      </c>
      <c r="J1517" t="s">
        <v>86</v>
      </c>
      <c r="K1517">
        <v>2450</v>
      </c>
    </row>
    <row r="1518" spans="1:11">
      <c r="A1518" t="s">
        <v>66</v>
      </c>
      <c r="B1518">
        <v>2184</v>
      </c>
      <c r="C1518" t="s">
        <v>47</v>
      </c>
      <c r="D1518" t="s">
        <v>35</v>
      </c>
      <c r="E1518" t="s">
        <v>23</v>
      </c>
      <c r="F1518" t="s">
        <v>0</v>
      </c>
      <c r="G1518" t="s">
        <v>24</v>
      </c>
      <c r="H1518" t="s">
        <v>1</v>
      </c>
      <c r="I1518" t="s">
        <v>83</v>
      </c>
      <c r="J1518" t="s">
        <v>84</v>
      </c>
      <c r="K1518">
        <v>3395</v>
      </c>
    </row>
    <row r="1519" spans="1:11">
      <c r="A1519" t="s">
        <v>66</v>
      </c>
      <c r="B1519">
        <v>2164</v>
      </c>
      <c r="C1519" t="s">
        <v>56</v>
      </c>
      <c r="D1519" t="s">
        <v>33</v>
      </c>
      <c r="E1519" t="s">
        <v>23</v>
      </c>
      <c r="F1519" t="s">
        <v>0</v>
      </c>
      <c r="G1519" t="s">
        <v>24</v>
      </c>
      <c r="H1519" t="s">
        <v>5</v>
      </c>
      <c r="I1519" t="s">
        <v>85</v>
      </c>
      <c r="J1519" t="s">
        <v>86</v>
      </c>
      <c r="K1519">
        <v>338</v>
      </c>
    </row>
    <row r="1520" spans="1:11">
      <c r="A1520" t="s">
        <v>66</v>
      </c>
      <c r="B1520">
        <v>2167</v>
      </c>
      <c r="C1520" t="s">
        <v>63</v>
      </c>
      <c r="D1520" t="s">
        <v>33</v>
      </c>
      <c r="E1520" t="s">
        <v>23</v>
      </c>
      <c r="F1520" t="s">
        <v>8</v>
      </c>
      <c r="G1520" t="s">
        <v>14</v>
      </c>
      <c r="H1520" t="s">
        <v>5</v>
      </c>
      <c r="I1520" t="s">
        <v>83</v>
      </c>
      <c r="J1520" t="s">
        <v>84</v>
      </c>
      <c r="K1520">
        <v>1316.5</v>
      </c>
    </row>
    <row r="1521" spans="1:11">
      <c r="A1521" t="s">
        <v>66</v>
      </c>
      <c r="B1521">
        <v>2204</v>
      </c>
      <c r="C1521" t="s">
        <v>48</v>
      </c>
      <c r="D1521" t="s">
        <v>49</v>
      </c>
      <c r="E1521" t="s">
        <v>23</v>
      </c>
      <c r="F1521" t="s">
        <v>3</v>
      </c>
      <c r="G1521" t="s">
        <v>43</v>
      </c>
      <c r="H1521" t="s">
        <v>1</v>
      </c>
      <c r="I1521" t="s">
        <v>83</v>
      </c>
      <c r="J1521" t="s">
        <v>84</v>
      </c>
      <c r="K1521">
        <v>779</v>
      </c>
    </row>
    <row r="1522" spans="1:11">
      <c r="A1522" t="s">
        <v>66</v>
      </c>
      <c r="B1522">
        <v>2214</v>
      </c>
      <c r="C1522" t="s">
        <v>21</v>
      </c>
      <c r="D1522" t="s">
        <v>22</v>
      </c>
      <c r="E1522" t="s">
        <v>23</v>
      </c>
      <c r="F1522" t="s">
        <v>3</v>
      </c>
      <c r="G1522" t="s">
        <v>43</v>
      </c>
      <c r="H1522" t="s">
        <v>5</v>
      </c>
      <c r="I1522" t="s">
        <v>85</v>
      </c>
      <c r="J1522" t="s">
        <v>86</v>
      </c>
      <c r="K1522">
        <v>347</v>
      </c>
    </row>
    <row r="1523" spans="1:11">
      <c r="A1523" t="s">
        <v>66</v>
      </c>
      <c r="B1523">
        <v>2221</v>
      </c>
      <c r="C1523" t="s">
        <v>58</v>
      </c>
      <c r="D1523" t="s">
        <v>22</v>
      </c>
      <c r="E1523" t="s">
        <v>23</v>
      </c>
      <c r="F1523" t="s">
        <v>4</v>
      </c>
      <c r="G1523" t="s">
        <v>6</v>
      </c>
      <c r="H1523" t="s">
        <v>1</v>
      </c>
      <c r="I1523" t="s">
        <v>85</v>
      </c>
      <c r="J1523" t="s">
        <v>86</v>
      </c>
      <c r="K1523">
        <v>2618</v>
      </c>
    </row>
    <row r="1524" spans="1:11">
      <c r="A1524" t="s">
        <v>66</v>
      </c>
      <c r="B1524">
        <v>2171</v>
      </c>
      <c r="C1524" t="s">
        <v>32</v>
      </c>
      <c r="D1524" t="s">
        <v>33</v>
      </c>
      <c r="E1524" t="s">
        <v>23</v>
      </c>
      <c r="F1524" t="s">
        <v>4</v>
      </c>
      <c r="G1524" t="s">
        <v>6</v>
      </c>
      <c r="H1524" t="s">
        <v>1</v>
      </c>
      <c r="I1524" t="s">
        <v>85</v>
      </c>
      <c r="J1524" t="s">
        <v>86</v>
      </c>
      <c r="K1524">
        <v>2308</v>
      </c>
    </row>
    <row r="1525" spans="1:11">
      <c r="A1525" t="s">
        <v>66</v>
      </c>
      <c r="B1525">
        <v>2187</v>
      </c>
      <c r="C1525" t="s">
        <v>34</v>
      </c>
      <c r="D1525" t="s">
        <v>35</v>
      </c>
      <c r="E1525" t="s">
        <v>23</v>
      </c>
      <c r="F1525" t="s">
        <v>9</v>
      </c>
      <c r="G1525" t="s">
        <v>10</v>
      </c>
      <c r="H1525" t="s">
        <v>5</v>
      </c>
      <c r="I1525" t="s">
        <v>85</v>
      </c>
      <c r="J1525" t="s">
        <v>86</v>
      </c>
      <c r="K1525">
        <v>850</v>
      </c>
    </row>
    <row r="1526" spans="1:11">
      <c r="A1526" t="s">
        <v>66</v>
      </c>
      <c r="B1526">
        <v>2161</v>
      </c>
      <c r="C1526" t="s">
        <v>28</v>
      </c>
      <c r="D1526" t="s">
        <v>29</v>
      </c>
      <c r="E1526" t="s">
        <v>23</v>
      </c>
      <c r="F1526" t="s">
        <v>4</v>
      </c>
      <c r="G1526" t="s">
        <v>6</v>
      </c>
      <c r="H1526" t="s">
        <v>5</v>
      </c>
      <c r="I1526" t="s">
        <v>83</v>
      </c>
      <c r="J1526" t="s">
        <v>84</v>
      </c>
      <c r="K1526">
        <v>115</v>
      </c>
    </row>
    <row r="1527" spans="1:11">
      <c r="A1527" t="s">
        <v>66</v>
      </c>
      <c r="B1527">
        <v>2201</v>
      </c>
      <c r="C1527" t="s">
        <v>51</v>
      </c>
      <c r="D1527" t="s">
        <v>31</v>
      </c>
      <c r="E1527" t="s">
        <v>23</v>
      </c>
      <c r="F1527" t="s">
        <v>16</v>
      </c>
      <c r="G1527" t="s">
        <v>17</v>
      </c>
      <c r="H1527" t="s">
        <v>5</v>
      </c>
      <c r="I1527" t="s">
        <v>85</v>
      </c>
      <c r="J1527" t="s">
        <v>86</v>
      </c>
      <c r="K1527">
        <v>185</v>
      </c>
    </row>
    <row r="1528" spans="1:11">
      <c r="A1528" t="s">
        <v>66</v>
      </c>
      <c r="B1528">
        <v>2154</v>
      </c>
      <c r="C1528" t="s">
        <v>50</v>
      </c>
      <c r="D1528" t="s">
        <v>29</v>
      </c>
      <c r="E1528" t="s">
        <v>23</v>
      </c>
      <c r="F1528" t="s">
        <v>4</v>
      </c>
      <c r="G1528" t="s">
        <v>6</v>
      </c>
      <c r="H1528" t="s">
        <v>5</v>
      </c>
      <c r="I1528" t="s">
        <v>83</v>
      </c>
      <c r="J1528" t="s">
        <v>84</v>
      </c>
      <c r="K1528">
        <v>24</v>
      </c>
    </row>
    <row r="1529" spans="1:11">
      <c r="A1529" t="s">
        <v>66</v>
      </c>
      <c r="B1529">
        <v>2161</v>
      </c>
      <c r="C1529" t="s">
        <v>28</v>
      </c>
      <c r="D1529" t="s">
        <v>29</v>
      </c>
      <c r="E1529" t="s">
        <v>23</v>
      </c>
      <c r="F1529" t="s">
        <v>16</v>
      </c>
      <c r="G1529" t="s">
        <v>17</v>
      </c>
      <c r="H1529" t="s">
        <v>5</v>
      </c>
      <c r="I1529" t="s">
        <v>85</v>
      </c>
      <c r="J1529" t="s">
        <v>86</v>
      </c>
      <c r="K1529">
        <v>205</v>
      </c>
    </row>
    <row r="1530" spans="1:11">
      <c r="A1530" t="s">
        <v>66</v>
      </c>
      <c r="B1530">
        <v>2221</v>
      </c>
      <c r="C1530" t="s">
        <v>58</v>
      </c>
      <c r="D1530" t="s">
        <v>22</v>
      </c>
      <c r="E1530" t="s">
        <v>23</v>
      </c>
      <c r="F1530" t="s">
        <v>3</v>
      </c>
      <c r="G1530" t="s">
        <v>43</v>
      </c>
      <c r="H1530" t="s">
        <v>1</v>
      </c>
      <c r="I1530" t="s">
        <v>85</v>
      </c>
      <c r="J1530" t="s">
        <v>86</v>
      </c>
      <c r="K1530">
        <v>277</v>
      </c>
    </row>
    <row r="1531" spans="1:11">
      <c r="A1531" t="s">
        <v>66</v>
      </c>
      <c r="B1531">
        <v>2194</v>
      </c>
      <c r="C1531" t="s">
        <v>30</v>
      </c>
      <c r="D1531" t="s">
        <v>31</v>
      </c>
      <c r="E1531" t="s">
        <v>23</v>
      </c>
      <c r="F1531" t="s">
        <v>2</v>
      </c>
      <c r="G1531" t="s">
        <v>11</v>
      </c>
      <c r="H1531" t="s">
        <v>5</v>
      </c>
      <c r="I1531" t="s">
        <v>83</v>
      </c>
      <c r="J1531" t="s">
        <v>84</v>
      </c>
      <c r="K1531">
        <v>476</v>
      </c>
    </row>
    <row r="1532" spans="1:11">
      <c r="A1532" t="s">
        <v>66</v>
      </c>
      <c r="B1532">
        <v>2214</v>
      </c>
      <c r="C1532" t="s">
        <v>21</v>
      </c>
      <c r="D1532" t="s">
        <v>22</v>
      </c>
      <c r="E1532" t="s">
        <v>23</v>
      </c>
      <c r="F1532" t="s">
        <v>16</v>
      </c>
      <c r="G1532" t="s">
        <v>17</v>
      </c>
      <c r="H1532" t="s">
        <v>5</v>
      </c>
      <c r="I1532" t="s">
        <v>83</v>
      </c>
      <c r="J1532" t="s">
        <v>84</v>
      </c>
      <c r="K1532">
        <v>420</v>
      </c>
    </row>
    <row r="1533" spans="1:11">
      <c r="A1533" t="s">
        <v>66</v>
      </c>
      <c r="B1533">
        <v>2211</v>
      </c>
      <c r="C1533" t="s">
        <v>54</v>
      </c>
      <c r="D1533" t="s">
        <v>49</v>
      </c>
      <c r="E1533" t="s">
        <v>23</v>
      </c>
      <c r="F1533" t="s">
        <v>9</v>
      </c>
      <c r="G1533" t="s">
        <v>10</v>
      </c>
      <c r="H1533" t="s">
        <v>1</v>
      </c>
      <c r="I1533" t="s">
        <v>85</v>
      </c>
      <c r="J1533" t="s">
        <v>86</v>
      </c>
      <c r="K1533">
        <v>808</v>
      </c>
    </row>
    <row r="1534" spans="1:11">
      <c r="A1534" t="s">
        <v>66</v>
      </c>
      <c r="B1534">
        <v>2187</v>
      </c>
      <c r="C1534" t="s">
        <v>34</v>
      </c>
      <c r="D1534" t="s">
        <v>35</v>
      </c>
      <c r="E1534" t="s">
        <v>23</v>
      </c>
      <c r="F1534" t="s">
        <v>12</v>
      </c>
      <c r="G1534" t="s">
        <v>13</v>
      </c>
      <c r="H1534" t="s">
        <v>1</v>
      </c>
      <c r="I1534" t="s">
        <v>83</v>
      </c>
      <c r="J1534" t="s">
        <v>84</v>
      </c>
      <c r="K1534">
        <v>4159</v>
      </c>
    </row>
    <row r="1535" spans="1:11">
      <c r="A1535" t="s">
        <v>66</v>
      </c>
      <c r="B1535">
        <v>2201</v>
      </c>
      <c r="C1535" t="s">
        <v>51</v>
      </c>
      <c r="D1535" t="s">
        <v>31</v>
      </c>
      <c r="E1535" t="s">
        <v>23</v>
      </c>
      <c r="F1535" t="s">
        <v>3</v>
      </c>
      <c r="G1535" t="s">
        <v>43</v>
      </c>
      <c r="H1535" t="s">
        <v>1</v>
      </c>
      <c r="I1535" t="s">
        <v>85</v>
      </c>
      <c r="J1535" t="s">
        <v>86</v>
      </c>
      <c r="K1535">
        <v>281</v>
      </c>
    </row>
    <row r="1536" spans="1:11">
      <c r="A1536" t="s">
        <v>66</v>
      </c>
      <c r="B1536">
        <v>2217</v>
      </c>
      <c r="C1536" t="s">
        <v>36</v>
      </c>
      <c r="D1536" t="s">
        <v>22</v>
      </c>
      <c r="E1536" t="s">
        <v>23</v>
      </c>
      <c r="F1536" t="s">
        <v>2</v>
      </c>
      <c r="G1536" t="s">
        <v>11</v>
      </c>
      <c r="H1536" t="s">
        <v>5</v>
      </c>
      <c r="I1536" t="s">
        <v>85</v>
      </c>
      <c r="J1536" t="s">
        <v>86</v>
      </c>
      <c r="K1536">
        <v>569</v>
      </c>
    </row>
    <row r="1537" spans="1:11">
      <c r="A1537" t="s">
        <v>66</v>
      </c>
      <c r="B1537">
        <v>2194</v>
      </c>
      <c r="C1537" t="s">
        <v>30</v>
      </c>
      <c r="D1537" t="s">
        <v>31</v>
      </c>
      <c r="E1537" t="s">
        <v>23</v>
      </c>
      <c r="F1537" t="s">
        <v>8</v>
      </c>
      <c r="G1537" t="s">
        <v>14</v>
      </c>
      <c r="H1537" t="s">
        <v>5</v>
      </c>
      <c r="I1537" t="s">
        <v>83</v>
      </c>
      <c r="J1537" t="s">
        <v>84</v>
      </c>
      <c r="K1537">
        <v>170</v>
      </c>
    </row>
    <row r="1538" spans="1:11">
      <c r="A1538" t="s">
        <v>66</v>
      </c>
      <c r="B1538">
        <v>2197</v>
      </c>
      <c r="C1538" t="s">
        <v>62</v>
      </c>
      <c r="D1538" t="s">
        <v>31</v>
      </c>
      <c r="E1538" t="s">
        <v>23</v>
      </c>
      <c r="F1538" t="s">
        <v>9</v>
      </c>
      <c r="G1538" t="s">
        <v>10</v>
      </c>
      <c r="H1538" t="s">
        <v>1</v>
      </c>
      <c r="I1538" t="s">
        <v>85</v>
      </c>
      <c r="J1538" t="s">
        <v>86</v>
      </c>
      <c r="K1538">
        <v>983</v>
      </c>
    </row>
    <row r="1539" spans="1:11">
      <c r="A1539" t="s">
        <v>66</v>
      </c>
      <c r="B1539">
        <v>2224</v>
      </c>
      <c r="C1539" t="s">
        <v>60</v>
      </c>
      <c r="D1539" t="s">
        <v>41</v>
      </c>
      <c r="E1539" t="s">
        <v>23</v>
      </c>
      <c r="F1539" t="s">
        <v>0</v>
      </c>
      <c r="G1539" t="s">
        <v>24</v>
      </c>
      <c r="H1539" t="s">
        <v>1</v>
      </c>
      <c r="I1539" t="s">
        <v>83</v>
      </c>
      <c r="J1539" t="s">
        <v>84</v>
      </c>
      <c r="K1539">
        <v>4284</v>
      </c>
    </row>
    <row r="1540" spans="1:11">
      <c r="A1540" t="s">
        <v>66</v>
      </c>
      <c r="B1540">
        <v>2211</v>
      </c>
      <c r="C1540" t="s">
        <v>54</v>
      </c>
      <c r="D1540" t="s">
        <v>49</v>
      </c>
      <c r="E1540" t="s">
        <v>23</v>
      </c>
      <c r="F1540" t="s">
        <v>9</v>
      </c>
      <c r="G1540" t="s">
        <v>10</v>
      </c>
      <c r="H1540" t="s">
        <v>1</v>
      </c>
      <c r="I1540" t="s">
        <v>83</v>
      </c>
      <c r="J1540" t="s">
        <v>84</v>
      </c>
      <c r="K1540">
        <v>3590</v>
      </c>
    </row>
    <row r="1541" spans="1:11">
      <c r="A1541" t="s">
        <v>66</v>
      </c>
      <c r="B1541">
        <v>2227</v>
      </c>
      <c r="C1541" t="s">
        <v>44</v>
      </c>
      <c r="D1541" t="s">
        <v>41</v>
      </c>
      <c r="E1541" t="s">
        <v>23</v>
      </c>
      <c r="F1541" t="s">
        <v>4</v>
      </c>
      <c r="G1541" t="s">
        <v>6</v>
      </c>
      <c r="H1541" t="s">
        <v>5</v>
      </c>
      <c r="I1541" t="s">
        <v>83</v>
      </c>
      <c r="J1541" t="s">
        <v>84</v>
      </c>
      <c r="K1541">
        <v>187</v>
      </c>
    </row>
    <row r="1542" spans="1:11">
      <c r="A1542" t="s">
        <v>66</v>
      </c>
      <c r="B1542">
        <v>2174</v>
      </c>
      <c r="C1542" t="s">
        <v>59</v>
      </c>
      <c r="D1542" t="s">
        <v>53</v>
      </c>
      <c r="E1542" t="s">
        <v>23</v>
      </c>
      <c r="F1542" t="s">
        <v>8</v>
      </c>
      <c r="G1542" t="s">
        <v>14</v>
      </c>
      <c r="H1542" t="s">
        <v>1</v>
      </c>
      <c r="I1542" t="s">
        <v>83</v>
      </c>
      <c r="J1542" t="s">
        <v>84</v>
      </c>
      <c r="K1542">
        <v>1342</v>
      </c>
    </row>
    <row r="1543" spans="1:11">
      <c r="A1543" t="s">
        <v>66</v>
      </c>
      <c r="B1543">
        <v>2234</v>
      </c>
      <c r="C1543" t="s">
        <v>61</v>
      </c>
      <c r="D1543" t="s">
        <v>38</v>
      </c>
      <c r="E1543" t="s">
        <v>23</v>
      </c>
      <c r="F1543" t="s">
        <v>9</v>
      </c>
      <c r="G1543" t="s">
        <v>10</v>
      </c>
      <c r="H1543" t="s">
        <v>5</v>
      </c>
      <c r="I1543" t="s">
        <v>83</v>
      </c>
      <c r="J1543" t="s">
        <v>84</v>
      </c>
      <c r="K1543">
        <v>240</v>
      </c>
    </row>
    <row r="1544" spans="1:11">
      <c r="A1544" t="s">
        <v>66</v>
      </c>
      <c r="B1544">
        <v>2187</v>
      </c>
      <c r="C1544" t="s">
        <v>34</v>
      </c>
      <c r="D1544" t="s">
        <v>35</v>
      </c>
      <c r="E1544" t="s">
        <v>23</v>
      </c>
      <c r="F1544" t="s">
        <v>16</v>
      </c>
      <c r="G1544" t="s">
        <v>17</v>
      </c>
      <c r="H1544" t="s">
        <v>1</v>
      </c>
      <c r="I1544" t="s">
        <v>85</v>
      </c>
      <c r="J1544" t="s">
        <v>86</v>
      </c>
      <c r="K1544">
        <v>57</v>
      </c>
    </row>
    <row r="1545" spans="1:11">
      <c r="A1545" t="s">
        <v>66</v>
      </c>
      <c r="B1545">
        <v>2184</v>
      </c>
      <c r="C1545" t="s">
        <v>47</v>
      </c>
      <c r="D1545" t="s">
        <v>35</v>
      </c>
      <c r="E1545" t="s">
        <v>23</v>
      </c>
      <c r="F1545" t="s">
        <v>3</v>
      </c>
      <c r="G1545" t="s">
        <v>43</v>
      </c>
      <c r="H1545" t="s">
        <v>5</v>
      </c>
      <c r="I1545" t="s">
        <v>85</v>
      </c>
      <c r="J1545" t="s">
        <v>86</v>
      </c>
      <c r="K1545">
        <v>244</v>
      </c>
    </row>
    <row r="1546" spans="1:11">
      <c r="A1546" t="s">
        <v>66</v>
      </c>
      <c r="B1546">
        <v>2154</v>
      </c>
      <c r="C1546" t="s">
        <v>50</v>
      </c>
      <c r="D1546" t="s">
        <v>29</v>
      </c>
      <c r="E1546" t="s">
        <v>23</v>
      </c>
      <c r="F1546" t="s">
        <v>8</v>
      </c>
      <c r="G1546" t="s">
        <v>14</v>
      </c>
      <c r="H1546" t="s">
        <v>1</v>
      </c>
      <c r="I1546" t="s">
        <v>85</v>
      </c>
      <c r="J1546" t="s">
        <v>86</v>
      </c>
      <c r="K1546">
        <v>173</v>
      </c>
    </row>
    <row r="1547" spans="1:11">
      <c r="A1547" t="s">
        <v>66</v>
      </c>
      <c r="B1547">
        <v>2204</v>
      </c>
      <c r="C1547" t="s">
        <v>48</v>
      </c>
      <c r="D1547" t="s">
        <v>49</v>
      </c>
      <c r="E1547" t="s">
        <v>23</v>
      </c>
      <c r="F1547" t="s">
        <v>12</v>
      </c>
      <c r="G1547" t="s">
        <v>13</v>
      </c>
      <c r="H1547" t="s">
        <v>5</v>
      </c>
      <c r="I1547" t="s">
        <v>85</v>
      </c>
      <c r="J1547" t="s">
        <v>86</v>
      </c>
      <c r="K1547">
        <v>162</v>
      </c>
    </row>
    <row r="1548" spans="1:11">
      <c r="A1548" t="s">
        <v>66</v>
      </c>
      <c r="B1548">
        <v>2201</v>
      </c>
      <c r="C1548" t="s">
        <v>51</v>
      </c>
      <c r="D1548" t="s">
        <v>31</v>
      </c>
      <c r="E1548" t="s">
        <v>23</v>
      </c>
      <c r="F1548" t="s">
        <v>0</v>
      </c>
      <c r="G1548" t="s">
        <v>24</v>
      </c>
      <c r="H1548" t="s">
        <v>1</v>
      </c>
      <c r="I1548" t="s">
        <v>85</v>
      </c>
      <c r="J1548" t="s">
        <v>86</v>
      </c>
      <c r="K1548">
        <v>2458</v>
      </c>
    </row>
    <row r="1549" spans="1:11">
      <c r="A1549" t="s">
        <v>66</v>
      </c>
      <c r="B1549">
        <v>2201</v>
      </c>
      <c r="C1549" t="s">
        <v>51</v>
      </c>
      <c r="D1549" t="s">
        <v>31</v>
      </c>
      <c r="E1549" t="s">
        <v>23</v>
      </c>
      <c r="F1549" t="s">
        <v>8</v>
      </c>
      <c r="G1549" t="s">
        <v>14</v>
      </c>
      <c r="H1549" t="s">
        <v>5</v>
      </c>
      <c r="I1549" t="s">
        <v>83</v>
      </c>
      <c r="J1549" t="s">
        <v>84</v>
      </c>
      <c r="K1549">
        <v>1281.5</v>
      </c>
    </row>
    <row r="1550" spans="1:11">
      <c r="A1550" t="s">
        <v>66</v>
      </c>
      <c r="B1550">
        <v>2241</v>
      </c>
      <c r="C1550" t="s">
        <v>37</v>
      </c>
      <c r="D1550" t="s">
        <v>38</v>
      </c>
      <c r="E1550" t="s">
        <v>23</v>
      </c>
      <c r="F1550" t="s">
        <v>3</v>
      </c>
      <c r="G1550" t="s">
        <v>43</v>
      </c>
      <c r="H1550" t="s">
        <v>5</v>
      </c>
      <c r="I1550" t="s">
        <v>83</v>
      </c>
      <c r="J1550" t="s">
        <v>84</v>
      </c>
      <c r="K1550">
        <v>4923</v>
      </c>
    </row>
    <row r="1551" spans="1:11">
      <c r="A1551" t="s">
        <v>66</v>
      </c>
      <c r="B1551">
        <v>2187</v>
      </c>
      <c r="C1551" t="s">
        <v>34</v>
      </c>
      <c r="D1551" t="s">
        <v>35</v>
      </c>
      <c r="E1551" t="s">
        <v>23</v>
      </c>
      <c r="F1551" t="s">
        <v>0</v>
      </c>
      <c r="G1551" t="s">
        <v>24</v>
      </c>
      <c r="H1551" t="s">
        <v>1</v>
      </c>
      <c r="I1551" t="s">
        <v>85</v>
      </c>
      <c r="J1551" t="s">
        <v>86</v>
      </c>
      <c r="K1551">
        <v>2386</v>
      </c>
    </row>
    <row r="1552" spans="1:11">
      <c r="A1552" t="s">
        <v>66</v>
      </c>
      <c r="B1552">
        <v>2237</v>
      </c>
      <c r="C1552" t="s">
        <v>42</v>
      </c>
      <c r="D1552" t="s">
        <v>38</v>
      </c>
      <c r="E1552" t="s">
        <v>23</v>
      </c>
      <c r="F1552" t="s">
        <v>8</v>
      </c>
      <c r="G1552" t="s">
        <v>14</v>
      </c>
      <c r="H1552" t="s">
        <v>5</v>
      </c>
      <c r="I1552" t="s">
        <v>83</v>
      </c>
      <c r="J1552" t="s">
        <v>84</v>
      </c>
      <c r="K1552">
        <v>916</v>
      </c>
    </row>
    <row r="1553" spans="1:11">
      <c r="A1553" t="s">
        <v>66</v>
      </c>
      <c r="B1553">
        <v>2164</v>
      </c>
      <c r="C1553" t="s">
        <v>56</v>
      </c>
      <c r="D1553" t="s">
        <v>33</v>
      </c>
      <c r="E1553" t="s">
        <v>23</v>
      </c>
      <c r="F1553" t="s">
        <v>16</v>
      </c>
      <c r="G1553" t="s">
        <v>17</v>
      </c>
      <c r="H1553" t="s">
        <v>5</v>
      </c>
      <c r="I1553" t="s">
        <v>83</v>
      </c>
      <c r="J1553" t="s">
        <v>84</v>
      </c>
      <c r="K1553">
        <v>485</v>
      </c>
    </row>
    <row r="1554" spans="1:11">
      <c r="A1554" t="s">
        <v>66</v>
      </c>
      <c r="B1554">
        <v>2177</v>
      </c>
      <c r="C1554" t="s">
        <v>52</v>
      </c>
      <c r="D1554" t="s">
        <v>53</v>
      </c>
      <c r="E1554" t="s">
        <v>23</v>
      </c>
      <c r="F1554" t="s">
        <v>0</v>
      </c>
      <c r="G1554" t="s">
        <v>24</v>
      </c>
      <c r="H1554" t="s">
        <v>5</v>
      </c>
      <c r="I1554" t="s">
        <v>83</v>
      </c>
      <c r="J1554" t="s">
        <v>84</v>
      </c>
      <c r="K1554">
        <v>4737</v>
      </c>
    </row>
    <row r="1555" spans="1:11">
      <c r="A1555" t="s">
        <v>66</v>
      </c>
      <c r="B1555">
        <v>2184</v>
      </c>
      <c r="C1555" t="s">
        <v>47</v>
      </c>
      <c r="D1555" t="s">
        <v>35</v>
      </c>
      <c r="E1555" t="s">
        <v>23</v>
      </c>
      <c r="F1555" t="s">
        <v>16</v>
      </c>
      <c r="G1555" t="s">
        <v>17</v>
      </c>
      <c r="H1555" t="s">
        <v>1</v>
      </c>
      <c r="I1555" t="s">
        <v>85</v>
      </c>
      <c r="J1555" t="s">
        <v>86</v>
      </c>
      <c r="K1555">
        <v>98</v>
      </c>
    </row>
    <row r="1556" spans="1:11">
      <c r="A1556" t="s">
        <v>66</v>
      </c>
      <c r="B1556">
        <v>2197</v>
      </c>
      <c r="C1556" t="s">
        <v>62</v>
      </c>
      <c r="D1556" t="s">
        <v>31</v>
      </c>
      <c r="E1556" t="s">
        <v>23</v>
      </c>
      <c r="F1556" t="s">
        <v>0</v>
      </c>
      <c r="G1556" t="s">
        <v>24</v>
      </c>
      <c r="H1556" t="s">
        <v>1</v>
      </c>
      <c r="I1556" t="s">
        <v>83</v>
      </c>
      <c r="J1556" t="s">
        <v>84</v>
      </c>
      <c r="K1556">
        <v>17876</v>
      </c>
    </row>
    <row r="1557" spans="1:11">
      <c r="A1557" t="s">
        <v>66</v>
      </c>
      <c r="B1557">
        <v>2201</v>
      </c>
      <c r="C1557" t="s">
        <v>51</v>
      </c>
      <c r="D1557" t="s">
        <v>31</v>
      </c>
      <c r="E1557" t="s">
        <v>23</v>
      </c>
      <c r="F1557" t="s">
        <v>3</v>
      </c>
      <c r="G1557" t="s">
        <v>43</v>
      </c>
      <c r="H1557" t="s">
        <v>1</v>
      </c>
      <c r="I1557" t="s">
        <v>83</v>
      </c>
      <c r="J1557" t="s">
        <v>84</v>
      </c>
      <c r="K1557">
        <v>2980</v>
      </c>
    </row>
    <row r="1558" spans="1:11">
      <c r="A1558" t="s">
        <v>66</v>
      </c>
      <c r="B1558">
        <v>2191</v>
      </c>
      <c r="C1558" t="s">
        <v>39</v>
      </c>
      <c r="D1558" t="s">
        <v>35</v>
      </c>
      <c r="E1558" t="s">
        <v>23</v>
      </c>
      <c r="F1558" t="s">
        <v>2</v>
      </c>
      <c r="G1558" t="s">
        <v>11</v>
      </c>
      <c r="H1558" t="s">
        <v>1</v>
      </c>
      <c r="I1558" t="s">
        <v>85</v>
      </c>
      <c r="J1558" t="s">
        <v>86</v>
      </c>
      <c r="K1558">
        <v>9268</v>
      </c>
    </row>
    <row r="1559" spans="1:11">
      <c r="A1559" t="s">
        <v>66</v>
      </c>
      <c r="B1559">
        <v>2174</v>
      </c>
      <c r="C1559" t="s">
        <v>59</v>
      </c>
      <c r="D1559" t="s">
        <v>53</v>
      </c>
      <c r="E1559" t="s">
        <v>23</v>
      </c>
      <c r="F1559" t="s">
        <v>2</v>
      </c>
      <c r="G1559" t="s">
        <v>11</v>
      </c>
      <c r="H1559" t="s">
        <v>5</v>
      </c>
      <c r="I1559" t="s">
        <v>85</v>
      </c>
      <c r="J1559" t="s">
        <v>86</v>
      </c>
      <c r="K1559">
        <v>44</v>
      </c>
    </row>
    <row r="1560" spans="1:11">
      <c r="A1560" t="s">
        <v>66</v>
      </c>
      <c r="B1560">
        <v>2191</v>
      </c>
      <c r="C1560" t="s">
        <v>39</v>
      </c>
      <c r="D1560" t="s">
        <v>35</v>
      </c>
      <c r="E1560" t="s">
        <v>23</v>
      </c>
      <c r="F1560" t="s">
        <v>3</v>
      </c>
      <c r="G1560" t="s">
        <v>43</v>
      </c>
      <c r="H1560" t="s">
        <v>1</v>
      </c>
      <c r="I1560" t="s">
        <v>83</v>
      </c>
      <c r="J1560" t="s">
        <v>84</v>
      </c>
      <c r="K1560">
        <v>2813</v>
      </c>
    </row>
    <row r="1561" spans="1:11">
      <c r="A1561" t="s">
        <v>66</v>
      </c>
      <c r="B1561">
        <v>2207</v>
      </c>
      <c r="C1561" t="s">
        <v>57</v>
      </c>
      <c r="D1561" t="s">
        <v>49</v>
      </c>
      <c r="E1561" t="s">
        <v>23</v>
      </c>
      <c r="F1561" t="s">
        <v>8</v>
      </c>
      <c r="G1561" t="s">
        <v>14</v>
      </c>
      <c r="H1561" t="s">
        <v>5</v>
      </c>
      <c r="I1561" t="s">
        <v>83</v>
      </c>
      <c r="J1561" t="s">
        <v>84</v>
      </c>
      <c r="K1561">
        <v>1517.5</v>
      </c>
    </row>
    <row r="1562" spans="1:11">
      <c r="A1562" t="s">
        <v>66</v>
      </c>
      <c r="B1562">
        <v>2224</v>
      </c>
      <c r="C1562" t="s">
        <v>60</v>
      </c>
      <c r="D1562" t="s">
        <v>41</v>
      </c>
      <c r="E1562" t="s">
        <v>23</v>
      </c>
      <c r="F1562" t="s">
        <v>9</v>
      </c>
      <c r="G1562" t="s">
        <v>10</v>
      </c>
      <c r="H1562" t="s">
        <v>1</v>
      </c>
      <c r="I1562" t="s">
        <v>83</v>
      </c>
      <c r="J1562" t="s">
        <v>84</v>
      </c>
      <c r="K1562">
        <v>478</v>
      </c>
    </row>
    <row r="1563" spans="1:11">
      <c r="A1563" t="s">
        <v>66</v>
      </c>
      <c r="B1563">
        <v>2184</v>
      </c>
      <c r="C1563" t="s">
        <v>47</v>
      </c>
      <c r="D1563" t="s">
        <v>35</v>
      </c>
      <c r="E1563" t="s">
        <v>23</v>
      </c>
      <c r="F1563" t="s">
        <v>2</v>
      </c>
      <c r="G1563" t="s">
        <v>11</v>
      </c>
      <c r="H1563" t="s">
        <v>5</v>
      </c>
      <c r="I1563" t="s">
        <v>83</v>
      </c>
      <c r="J1563" t="s">
        <v>84</v>
      </c>
      <c r="K1563">
        <v>403</v>
      </c>
    </row>
    <row r="1564" spans="1:11">
      <c r="A1564" t="s">
        <v>66</v>
      </c>
      <c r="B1564">
        <v>2157</v>
      </c>
      <c r="C1564" t="s">
        <v>46</v>
      </c>
      <c r="D1564" t="s">
        <v>29</v>
      </c>
      <c r="E1564" t="s">
        <v>23</v>
      </c>
      <c r="F1564" t="s">
        <v>8</v>
      </c>
      <c r="G1564" t="s">
        <v>14</v>
      </c>
      <c r="H1564" t="s">
        <v>5</v>
      </c>
      <c r="I1564" t="s">
        <v>83</v>
      </c>
      <c r="J1564" t="s">
        <v>84</v>
      </c>
      <c r="K1564">
        <v>1339</v>
      </c>
    </row>
    <row r="1565" spans="1:11">
      <c r="A1565" t="s">
        <v>66</v>
      </c>
      <c r="B1565">
        <v>2177</v>
      </c>
      <c r="C1565" t="s">
        <v>52</v>
      </c>
      <c r="D1565" t="s">
        <v>53</v>
      </c>
      <c r="E1565" t="s">
        <v>23</v>
      </c>
      <c r="F1565" t="s">
        <v>12</v>
      </c>
      <c r="G1565" t="s">
        <v>13</v>
      </c>
      <c r="H1565" t="s">
        <v>5</v>
      </c>
      <c r="I1565" t="s">
        <v>85</v>
      </c>
      <c r="J1565" t="s">
        <v>86</v>
      </c>
      <c r="K1565">
        <v>521</v>
      </c>
    </row>
    <row r="1566" spans="1:11">
      <c r="A1566" t="s">
        <v>66</v>
      </c>
      <c r="B1566">
        <v>2247</v>
      </c>
      <c r="C1566" t="s">
        <v>64</v>
      </c>
      <c r="D1566" t="s">
        <v>26</v>
      </c>
      <c r="E1566" t="s">
        <v>23</v>
      </c>
      <c r="F1566" t="s">
        <v>8</v>
      </c>
      <c r="G1566" t="s">
        <v>14</v>
      </c>
      <c r="H1566" t="s">
        <v>1</v>
      </c>
      <c r="I1566" t="s">
        <v>85</v>
      </c>
      <c r="J1566" t="s">
        <v>86</v>
      </c>
      <c r="K1566">
        <v>2716</v>
      </c>
    </row>
    <row r="1567" spans="1:11">
      <c r="A1567" t="s">
        <v>66</v>
      </c>
      <c r="B1567">
        <v>2211</v>
      </c>
      <c r="C1567" t="s">
        <v>54</v>
      </c>
      <c r="D1567" t="s">
        <v>49</v>
      </c>
      <c r="E1567" t="s">
        <v>23</v>
      </c>
      <c r="F1567" t="s">
        <v>4</v>
      </c>
      <c r="G1567" t="s">
        <v>6</v>
      </c>
      <c r="H1567" t="s">
        <v>5</v>
      </c>
      <c r="I1567" t="s">
        <v>85</v>
      </c>
      <c r="J1567" t="s">
        <v>86</v>
      </c>
      <c r="K1567">
        <v>31</v>
      </c>
    </row>
    <row r="1568" spans="1:11">
      <c r="A1568" t="s">
        <v>66</v>
      </c>
      <c r="B1568">
        <v>2177</v>
      </c>
      <c r="C1568" t="s">
        <v>52</v>
      </c>
      <c r="D1568" t="s">
        <v>53</v>
      </c>
      <c r="E1568" t="s">
        <v>23</v>
      </c>
      <c r="F1568" t="s">
        <v>3</v>
      </c>
      <c r="G1568" t="s">
        <v>43</v>
      </c>
      <c r="H1568" t="s">
        <v>5</v>
      </c>
      <c r="I1568" t="s">
        <v>85</v>
      </c>
      <c r="J1568" t="s">
        <v>86</v>
      </c>
      <c r="K1568">
        <v>593</v>
      </c>
    </row>
    <row r="1569" spans="1:11">
      <c r="A1569" t="s">
        <v>66</v>
      </c>
      <c r="B1569">
        <v>2234</v>
      </c>
      <c r="C1569" t="s">
        <v>61</v>
      </c>
      <c r="D1569" t="s">
        <v>38</v>
      </c>
      <c r="E1569" t="s">
        <v>23</v>
      </c>
      <c r="F1569" t="s">
        <v>9</v>
      </c>
      <c r="G1569" t="s">
        <v>10</v>
      </c>
      <c r="H1569" t="s">
        <v>5</v>
      </c>
      <c r="I1569" t="s">
        <v>85</v>
      </c>
      <c r="J1569" t="s">
        <v>86</v>
      </c>
      <c r="K1569">
        <v>45</v>
      </c>
    </row>
    <row r="1570" spans="1:11">
      <c r="A1570" t="s">
        <v>66</v>
      </c>
      <c r="B1570">
        <v>2244</v>
      </c>
      <c r="C1570" t="s">
        <v>45</v>
      </c>
      <c r="D1570" t="s">
        <v>26</v>
      </c>
      <c r="E1570" t="s">
        <v>23</v>
      </c>
      <c r="F1570" t="s">
        <v>4</v>
      </c>
      <c r="G1570" t="s">
        <v>6</v>
      </c>
      <c r="H1570" t="s">
        <v>5</v>
      </c>
      <c r="I1570" t="s">
        <v>85</v>
      </c>
      <c r="J1570" t="s">
        <v>86</v>
      </c>
      <c r="K1570">
        <v>20</v>
      </c>
    </row>
    <row r="1571" spans="1:11">
      <c r="A1571" t="s">
        <v>66</v>
      </c>
      <c r="B1571">
        <v>2217</v>
      </c>
      <c r="C1571" t="s">
        <v>36</v>
      </c>
      <c r="D1571" t="s">
        <v>22</v>
      </c>
      <c r="E1571" t="s">
        <v>23</v>
      </c>
      <c r="F1571" t="s">
        <v>16</v>
      </c>
      <c r="G1571" t="s">
        <v>17</v>
      </c>
      <c r="H1571" t="s">
        <v>1</v>
      </c>
      <c r="I1571" t="s">
        <v>83</v>
      </c>
      <c r="J1571" t="s">
        <v>84</v>
      </c>
      <c r="K1571">
        <v>925</v>
      </c>
    </row>
    <row r="1572" spans="1:11">
      <c r="A1572" t="s">
        <v>66</v>
      </c>
      <c r="B1572">
        <v>2234</v>
      </c>
      <c r="C1572" t="s">
        <v>61</v>
      </c>
      <c r="D1572" t="s">
        <v>38</v>
      </c>
      <c r="E1572" t="s">
        <v>23</v>
      </c>
      <c r="F1572" t="s">
        <v>2</v>
      </c>
      <c r="G1572" t="s">
        <v>11</v>
      </c>
      <c r="H1572" t="s">
        <v>1</v>
      </c>
      <c r="I1572" t="s">
        <v>83</v>
      </c>
      <c r="J1572" t="s">
        <v>84</v>
      </c>
      <c r="K1572">
        <v>7977</v>
      </c>
    </row>
    <row r="1573" spans="1:11">
      <c r="A1573" t="s">
        <v>66</v>
      </c>
      <c r="B1573">
        <v>2187</v>
      </c>
      <c r="C1573" t="s">
        <v>34</v>
      </c>
      <c r="D1573" t="s">
        <v>35</v>
      </c>
      <c r="E1573" t="s">
        <v>23</v>
      </c>
      <c r="F1573" t="s">
        <v>12</v>
      </c>
      <c r="G1573" t="s">
        <v>13</v>
      </c>
      <c r="H1573" t="s">
        <v>1</v>
      </c>
      <c r="I1573" t="s">
        <v>85</v>
      </c>
      <c r="J1573" t="s">
        <v>86</v>
      </c>
      <c r="K1573">
        <v>908</v>
      </c>
    </row>
    <row r="1574" spans="1:11">
      <c r="A1574" t="s">
        <v>66</v>
      </c>
      <c r="B1574">
        <v>2164</v>
      </c>
      <c r="C1574" t="s">
        <v>56</v>
      </c>
      <c r="D1574" t="s">
        <v>33</v>
      </c>
      <c r="E1574" t="s">
        <v>23</v>
      </c>
      <c r="F1574" t="s">
        <v>4</v>
      </c>
      <c r="G1574" t="s">
        <v>6</v>
      </c>
      <c r="H1574" t="s">
        <v>5</v>
      </c>
      <c r="I1574" t="s">
        <v>85</v>
      </c>
      <c r="J1574" t="s">
        <v>86</v>
      </c>
      <c r="K1574">
        <v>15</v>
      </c>
    </row>
    <row r="1575" spans="1:11">
      <c r="A1575" t="s">
        <v>66</v>
      </c>
      <c r="B1575">
        <v>2237</v>
      </c>
      <c r="C1575" t="s">
        <v>42</v>
      </c>
      <c r="D1575" t="s">
        <v>38</v>
      </c>
      <c r="E1575" t="s">
        <v>23</v>
      </c>
      <c r="F1575" t="s">
        <v>2</v>
      </c>
      <c r="G1575" t="s">
        <v>11</v>
      </c>
      <c r="H1575" t="s">
        <v>5</v>
      </c>
      <c r="I1575" t="s">
        <v>83</v>
      </c>
      <c r="J1575" t="s">
        <v>84</v>
      </c>
      <c r="K1575">
        <v>2159</v>
      </c>
    </row>
    <row r="1576" spans="1:11">
      <c r="A1576" t="s">
        <v>66</v>
      </c>
      <c r="B1576">
        <v>2204</v>
      </c>
      <c r="C1576" t="s">
        <v>48</v>
      </c>
      <c r="D1576" t="s">
        <v>49</v>
      </c>
      <c r="E1576" t="s">
        <v>23</v>
      </c>
      <c r="F1576" t="s">
        <v>2</v>
      </c>
      <c r="G1576" t="s">
        <v>11</v>
      </c>
      <c r="H1576" t="s">
        <v>5</v>
      </c>
      <c r="I1576" t="s">
        <v>83</v>
      </c>
      <c r="J1576" t="s">
        <v>84</v>
      </c>
      <c r="K1576">
        <v>518</v>
      </c>
    </row>
    <row r="1577" spans="1:11">
      <c r="A1577" t="s">
        <v>66</v>
      </c>
      <c r="B1577">
        <v>2191</v>
      </c>
      <c r="C1577" t="s">
        <v>39</v>
      </c>
      <c r="D1577" t="s">
        <v>35</v>
      </c>
      <c r="E1577" t="s">
        <v>23</v>
      </c>
      <c r="F1577" t="s">
        <v>12</v>
      </c>
      <c r="G1577" t="s">
        <v>13</v>
      </c>
      <c r="H1577" t="s">
        <v>1</v>
      </c>
      <c r="I1577" t="s">
        <v>83</v>
      </c>
      <c r="J1577" t="s">
        <v>84</v>
      </c>
      <c r="K1577">
        <v>4132</v>
      </c>
    </row>
    <row r="1578" spans="1:11">
      <c r="A1578" t="s">
        <v>66</v>
      </c>
      <c r="B1578">
        <v>2191</v>
      </c>
      <c r="C1578" t="s">
        <v>39</v>
      </c>
      <c r="D1578" t="s">
        <v>35</v>
      </c>
      <c r="E1578" t="s">
        <v>23</v>
      </c>
      <c r="F1578" t="s">
        <v>0</v>
      </c>
      <c r="G1578" t="s">
        <v>24</v>
      </c>
      <c r="H1578" t="s">
        <v>1</v>
      </c>
      <c r="I1578" t="s">
        <v>83</v>
      </c>
      <c r="J1578" t="s">
        <v>84</v>
      </c>
      <c r="K1578">
        <v>13702</v>
      </c>
    </row>
    <row r="1579" spans="1:11">
      <c r="A1579" t="s">
        <v>66</v>
      </c>
      <c r="B1579">
        <v>2237</v>
      </c>
      <c r="C1579" t="s">
        <v>42</v>
      </c>
      <c r="D1579" t="s">
        <v>38</v>
      </c>
      <c r="E1579" t="s">
        <v>23</v>
      </c>
      <c r="F1579" t="s">
        <v>2</v>
      </c>
      <c r="G1579" t="s">
        <v>11</v>
      </c>
      <c r="H1579" t="s">
        <v>1</v>
      </c>
      <c r="I1579" t="s">
        <v>85</v>
      </c>
      <c r="J1579" t="s">
        <v>86</v>
      </c>
      <c r="K1579">
        <v>5890</v>
      </c>
    </row>
    <row r="1580" spans="1:11">
      <c r="A1580" t="s">
        <v>66</v>
      </c>
      <c r="B1580">
        <v>2234</v>
      </c>
      <c r="C1580" t="s">
        <v>61</v>
      </c>
      <c r="D1580" t="s">
        <v>38</v>
      </c>
      <c r="E1580" t="s">
        <v>23</v>
      </c>
      <c r="F1580" t="s">
        <v>12</v>
      </c>
      <c r="G1580" t="s">
        <v>13</v>
      </c>
      <c r="H1580" t="s">
        <v>1</v>
      </c>
      <c r="I1580" t="s">
        <v>85</v>
      </c>
      <c r="J1580" t="s">
        <v>86</v>
      </c>
      <c r="K1580">
        <v>48</v>
      </c>
    </row>
    <row r="1581" spans="1:11">
      <c r="A1581" t="s">
        <v>66</v>
      </c>
      <c r="B1581">
        <v>2217</v>
      </c>
      <c r="C1581" t="s">
        <v>36</v>
      </c>
      <c r="D1581" t="s">
        <v>22</v>
      </c>
      <c r="E1581" t="s">
        <v>23</v>
      </c>
      <c r="F1581" t="s">
        <v>2</v>
      </c>
      <c r="G1581" t="s">
        <v>11</v>
      </c>
      <c r="H1581" t="s">
        <v>1</v>
      </c>
      <c r="I1581" t="s">
        <v>83</v>
      </c>
      <c r="J1581" t="s">
        <v>84</v>
      </c>
      <c r="K1581">
        <v>48140</v>
      </c>
    </row>
    <row r="1582" spans="1:11">
      <c r="A1582" t="s">
        <v>66</v>
      </c>
      <c r="B1582">
        <v>2234</v>
      </c>
      <c r="C1582" t="s">
        <v>61</v>
      </c>
      <c r="D1582" t="s">
        <v>38</v>
      </c>
      <c r="E1582" t="s">
        <v>23</v>
      </c>
      <c r="F1582" t="s">
        <v>0</v>
      </c>
      <c r="G1582" t="s">
        <v>24</v>
      </c>
      <c r="H1582" t="s">
        <v>1</v>
      </c>
      <c r="I1582" t="s">
        <v>83</v>
      </c>
      <c r="J1582" t="s">
        <v>84</v>
      </c>
      <c r="K1582">
        <v>4314</v>
      </c>
    </row>
    <row r="1583" spans="1:11">
      <c r="A1583" t="s">
        <v>66</v>
      </c>
      <c r="B1583">
        <v>2177</v>
      </c>
      <c r="C1583" t="s">
        <v>52</v>
      </c>
      <c r="D1583" t="s">
        <v>53</v>
      </c>
      <c r="E1583" t="s">
        <v>23</v>
      </c>
      <c r="F1583" t="s">
        <v>2</v>
      </c>
      <c r="G1583" t="s">
        <v>11</v>
      </c>
      <c r="H1583" t="s">
        <v>1</v>
      </c>
      <c r="I1583" t="s">
        <v>83</v>
      </c>
      <c r="J1583" t="s">
        <v>84</v>
      </c>
      <c r="K1583">
        <v>63012</v>
      </c>
    </row>
    <row r="1584" spans="1:11">
      <c r="A1584" t="s">
        <v>66</v>
      </c>
      <c r="B1584">
        <v>2161</v>
      </c>
      <c r="C1584" t="s">
        <v>28</v>
      </c>
      <c r="D1584" t="s">
        <v>29</v>
      </c>
      <c r="E1584" t="s">
        <v>23</v>
      </c>
      <c r="F1584" t="s">
        <v>12</v>
      </c>
      <c r="G1584" t="s">
        <v>13</v>
      </c>
      <c r="H1584" t="s">
        <v>5</v>
      </c>
      <c r="I1584" t="s">
        <v>83</v>
      </c>
      <c r="J1584" t="s">
        <v>84</v>
      </c>
      <c r="K1584">
        <v>1517</v>
      </c>
    </row>
    <row r="1585" spans="1:11">
      <c r="A1585" t="s">
        <v>66</v>
      </c>
      <c r="B1585">
        <v>2161</v>
      </c>
      <c r="C1585" t="s">
        <v>28</v>
      </c>
      <c r="D1585" t="s">
        <v>29</v>
      </c>
      <c r="E1585" t="s">
        <v>23</v>
      </c>
      <c r="F1585" t="s">
        <v>9</v>
      </c>
      <c r="G1585" t="s">
        <v>10</v>
      </c>
      <c r="H1585" t="s">
        <v>5</v>
      </c>
      <c r="I1585" t="s">
        <v>83</v>
      </c>
      <c r="J1585" t="s">
        <v>84</v>
      </c>
      <c r="K1585">
        <v>3287</v>
      </c>
    </row>
    <row r="1586" spans="1:11">
      <c r="A1586" t="s">
        <v>66</v>
      </c>
      <c r="B1586">
        <v>2191</v>
      </c>
      <c r="C1586" t="s">
        <v>39</v>
      </c>
      <c r="D1586" t="s">
        <v>35</v>
      </c>
      <c r="E1586" t="s">
        <v>23</v>
      </c>
      <c r="F1586" t="s">
        <v>16</v>
      </c>
      <c r="G1586" t="s">
        <v>17</v>
      </c>
      <c r="H1586" t="s">
        <v>5</v>
      </c>
      <c r="I1586" t="s">
        <v>83</v>
      </c>
      <c r="J1586" t="s">
        <v>84</v>
      </c>
      <c r="K1586">
        <v>1425</v>
      </c>
    </row>
    <row r="1587" spans="1:11">
      <c r="A1587" t="s">
        <v>66</v>
      </c>
      <c r="B1587">
        <v>2194</v>
      </c>
      <c r="C1587" t="s">
        <v>30</v>
      </c>
      <c r="D1587" t="s">
        <v>31</v>
      </c>
      <c r="E1587" t="s">
        <v>23</v>
      </c>
      <c r="F1587" t="s">
        <v>0</v>
      </c>
      <c r="G1587" t="s">
        <v>24</v>
      </c>
      <c r="H1587" t="s">
        <v>5</v>
      </c>
      <c r="I1587" t="s">
        <v>83</v>
      </c>
      <c r="J1587" t="s">
        <v>84</v>
      </c>
      <c r="K1587">
        <v>1570</v>
      </c>
    </row>
    <row r="1588" spans="1:11">
      <c r="A1588" t="s">
        <v>66</v>
      </c>
      <c r="B1588">
        <v>2207</v>
      </c>
      <c r="C1588" t="s">
        <v>57</v>
      </c>
      <c r="D1588" t="s">
        <v>49</v>
      </c>
      <c r="E1588" t="s">
        <v>23</v>
      </c>
      <c r="F1588" t="s">
        <v>3</v>
      </c>
      <c r="G1588" t="s">
        <v>43</v>
      </c>
      <c r="H1588" t="s">
        <v>5</v>
      </c>
      <c r="I1588" t="s">
        <v>85</v>
      </c>
      <c r="J1588" t="s">
        <v>86</v>
      </c>
      <c r="K1588">
        <v>562</v>
      </c>
    </row>
    <row r="1589" spans="1:11">
      <c r="A1589" t="s">
        <v>66</v>
      </c>
      <c r="B1589">
        <v>2167</v>
      </c>
      <c r="C1589" t="s">
        <v>63</v>
      </c>
      <c r="D1589" t="s">
        <v>33</v>
      </c>
      <c r="E1589" t="s">
        <v>23</v>
      </c>
      <c r="F1589" t="s">
        <v>8</v>
      </c>
      <c r="G1589" t="s">
        <v>14</v>
      </c>
      <c r="H1589" t="s">
        <v>5</v>
      </c>
      <c r="I1589" t="s">
        <v>85</v>
      </c>
      <c r="J1589" t="s">
        <v>86</v>
      </c>
      <c r="K1589">
        <v>1326.5</v>
      </c>
    </row>
    <row r="1590" spans="1:11">
      <c r="A1590" t="s">
        <v>66</v>
      </c>
      <c r="B1590">
        <v>2244</v>
      </c>
      <c r="C1590" t="s">
        <v>45</v>
      </c>
      <c r="D1590" t="s">
        <v>26</v>
      </c>
      <c r="E1590" t="s">
        <v>23</v>
      </c>
      <c r="F1590" t="s">
        <v>16</v>
      </c>
      <c r="G1590" t="s">
        <v>17</v>
      </c>
      <c r="H1590" t="s">
        <v>5</v>
      </c>
      <c r="I1590" t="s">
        <v>83</v>
      </c>
      <c r="J1590" t="s">
        <v>84</v>
      </c>
      <c r="K1590">
        <v>332</v>
      </c>
    </row>
    <row r="1591" spans="1:11">
      <c r="A1591" t="s">
        <v>66</v>
      </c>
      <c r="B1591">
        <v>2217</v>
      </c>
      <c r="C1591" t="s">
        <v>36</v>
      </c>
      <c r="D1591" t="s">
        <v>22</v>
      </c>
      <c r="E1591" t="s">
        <v>23</v>
      </c>
      <c r="F1591" t="s">
        <v>16</v>
      </c>
      <c r="G1591" t="s">
        <v>17</v>
      </c>
      <c r="H1591" t="s">
        <v>5</v>
      </c>
      <c r="I1591" t="s">
        <v>83</v>
      </c>
      <c r="J1591" t="s">
        <v>84</v>
      </c>
      <c r="K1591">
        <v>1087</v>
      </c>
    </row>
    <row r="1592" spans="1:11">
      <c r="A1592" t="s">
        <v>66</v>
      </c>
      <c r="B1592">
        <v>2251</v>
      </c>
      <c r="C1592" t="s">
        <v>25</v>
      </c>
      <c r="D1592" t="s">
        <v>26</v>
      </c>
      <c r="E1592" t="s">
        <v>27</v>
      </c>
      <c r="F1592" t="s">
        <v>0</v>
      </c>
      <c r="G1592" t="s">
        <v>24</v>
      </c>
      <c r="H1592" t="s">
        <v>1</v>
      </c>
      <c r="I1592" t="s">
        <v>85</v>
      </c>
      <c r="J1592" t="s">
        <v>86</v>
      </c>
      <c r="K1592">
        <v>3369</v>
      </c>
    </row>
    <row r="1593" spans="1:11">
      <c r="A1593" t="s">
        <v>66</v>
      </c>
      <c r="B1593">
        <v>2157</v>
      </c>
      <c r="C1593" t="s">
        <v>46</v>
      </c>
      <c r="D1593" t="s">
        <v>29</v>
      </c>
      <c r="E1593" t="s">
        <v>23</v>
      </c>
      <c r="F1593" t="s">
        <v>12</v>
      </c>
      <c r="G1593" t="s">
        <v>13</v>
      </c>
      <c r="H1593" t="s">
        <v>5</v>
      </c>
      <c r="I1593" t="s">
        <v>85</v>
      </c>
      <c r="J1593" t="s">
        <v>86</v>
      </c>
      <c r="K1593">
        <v>523</v>
      </c>
    </row>
    <row r="1594" spans="1:11">
      <c r="A1594" t="s">
        <v>66</v>
      </c>
      <c r="B1594">
        <v>2214</v>
      </c>
      <c r="C1594" t="s">
        <v>21</v>
      </c>
      <c r="D1594" t="s">
        <v>22</v>
      </c>
      <c r="E1594" t="s">
        <v>23</v>
      </c>
      <c r="F1594" t="s">
        <v>16</v>
      </c>
      <c r="G1594" t="s">
        <v>17</v>
      </c>
      <c r="H1594" t="s">
        <v>1</v>
      </c>
      <c r="I1594" t="s">
        <v>85</v>
      </c>
      <c r="J1594" t="s">
        <v>86</v>
      </c>
      <c r="K1594">
        <v>79</v>
      </c>
    </row>
    <row r="1595" spans="1:11">
      <c r="A1595" t="s">
        <v>66</v>
      </c>
      <c r="B1595">
        <v>2154</v>
      </c>
      <c r="C1595" t="s">
        <v>50</v>
      </c>
      <c r="D1595" t="s">
        <v>29</v>
      </c>
      <c r="E1595" t="s">
        <v>23</v>
      </c>
      <c r="F1595" t="s">
        <v>8</v>
      </c>
      <c r="G1595" t="s">
        <v>14</v>
      </c>
      <c r="H1595" t="s">
        <v>5</v>
      </c>
      <c r="I1595" t="s">
        <v>85</v>
      </c>
      <c r="J1595" t="s">
        <v>86</v>
      </c>
      <c r="K1595">
        <v>108</v>
      </c>
    </row>
    <row r="1596" spans="1:11">
      <c r="A1596" t="s">
        <v>66</v>
      </c>
      <c r="B1596">
        <v>2164</v>
      </c>
      <c r="C1596" t="s">
        <v>56</v>
      </c>
      <c r="D1596" t="s">
        <v>33</v>
      </c>
      <c r="E1596" t="s">
        <v>23</v>
      </c>
      <c r="F1596" t="s">
        <v>4</v>
      </c>
      <c r="G1596" t="s">
        <v>6</v>
      </c>
      <c r="H1596" t="s">
        <v>1</v>
      </c>
      <c r="I1596" t="s">
        <v>85</v>
      </c>
      <c r="J1596" t="s">
        <v>86</v>
      </c>
      <c r="K1596">
        <v>135</v>
      </c>
    </row>
    <row r="1597" spans="1:11">
      <c r="A1597" t="s">
        <v>66</v>
      </c>
      <c r="B1597">
        <v>2217</v>
      </c>
      <c r="C1597" t="s">
        <v>36</v>
      </c>
      <c r="D1597" t="s">
        <v>22</v>
      </c>
      <c r="E1597" t="s">
        <v>23</v>
      </c>
      <c r="F1597" t="s">
        <v>4</v>
      </c>
      <c r="G1597" t="s">
        <v>6</v>
      </c>
      <c r="H1597" t="s">
        <v>5</v>
      </c>
      <c r="I1597" t="s">
        <v>83</v>
      </c>
      <c r="J1597" t="s">
        <v>84</v>
      </c>
      <c r="K1597">
        <v>177</v>
      </c>
    </row>
    <row r="1598" spans="1:11">
      <c r="A1598" t="s">
        <v>66</v>
      </c>
      <c r="B1598">
        <v>2167</v>
      </c>
      <c r="C1598" t="s">
        <v>63</v>
      </c>
      <c r="D1598" t="s">
        <v>33</v>
      </c>
      <c r="E1598" t="s">
        <v>23</v>
      </c>
      <c r="F1598" t="s">
        <v>0</v>
      </c>
      <c r="G1598" t="s">
        <v>24</v>
      </c>
      <c r="H1598" t="s">
        <v>5</v>
      </c>
      <c r="I1598" t="s">
        <v>83</v>
      </c>
      <c r="J1598" t="s">
        <v>84</v>
      </c>
      <c r="K1598">
        <v>4936</v>
      </c>
    </row>
    <row r="1599" spans="1:11">
      <c r="A1599" t="s">
        <v>66</v>
      </c>
      <c r="B1599">
        <v>2184</v>
      </c>
      <c r="C1599" t="s">
        <v>47</v>
      </c>
      <c r="D1599" t="s">
        <v>35</v>
      </c>
      <c r="E1599" t="s">
        <v>23</v>
      </c>
      <c r="F1599" t="s">
        <v>9</v>
      </c>
      <c r="G1599" t="s">
        <v>10</v>
      </c>
      <c r="H1599" t="s">
        <v>5</v>
      </c>
      <c r="I1599" t="s">
        <v>85</v>
      </c>
      <c r="J1599" t="s">
        <v>86</v>
      </c>
      <c r="K1599">
        <v>72</v>
      </c>
    </row>
    <row r="1600" spans="1:11">
      <c r="A1600" t="s">
        <v>66</v>
      </c>
      <c r="B1600">
        <v>2167</v>
      </c>
      <c r="C1600" t="s">
        <v>63</v>
      </c>
      <c r="D1600" t="s">
        <v>33</v>
      </c>
      <c r="E1600" t="s">
        <v>23</v>
      </c>
      <c r="F1600" t="s">
        <v>3</v>
      </c>
      <c r="G1600" t="s">
        <v>43</v>
      </c>
      <c r="H1600" t="s">
        <v>5</v>
      </c>
      <c r="I1600" t="s">
        <v>83</v>
      </c>
      <c r="J1600" t="s">
        <v>84</v>
      </c>
      <c r="K1600">
        <v>6070</v>
      </c>
    </row>
    <row r="1601" spans="1:11">
      <c r="A1601" t="s">
        <v>66</v>
      </c>
      <c r="B1601">
        <v>2214</v>
      </c>
      <c r="C1601" t="s">
        <v>21</v>
      </c>
      <c r="D1601" t="s">
        <v>22</v>
      </c>
      <c r="E1601" t="s">
        <v>23</v>
      </c>
      <c r="F1601" t="s">
        <v>2</v>
      </c>
      <c r="G1601" t="s">
        <v>11</v>
      </c>
      <c r="H1601" t="s">
        <v>1</v>
      </c>
      <c r="I1601" t="s">
        <v>85</v>
      </c>
      <c r="J1601" t="s">
        <v>86</v>
      </c>
      <c r="K1601">
        <v>1742</v>
      </c>
    </row>
    <row r="1602" spans="1:11">
      <c r="A1602" t="s">
        <v>66</v>
      </c>
      <c r="B1602">
        <v>2231</v>
      </c>
      <c r="C1602" t="s">
        <v>40</v>
      </c>
      <c r="D1602" t="s">
        <v>41</v>
      </c>
      <c r="E1602" t="s">
        <v>23</v>
      </c>
      <c r="F1602" t="s">
        <v>2</v>
      </c>
      <c r="G1602" t="s">
        <v>11</v>
      </c>
      <c r="H1602" t="s">
        <v>5</v>
      </c>
      <c r="I1602" t="s">
        <v>83</v>
      </c>
      <c r="J1602" t="s">
        <v>84</v>
      </c>
      <c r="K1602">
        <v>2120</v>
      </c>
    </row>
    <row r="1603" spans="1:11">
      <c r="A1603" t="s">
        <v>66</v>
      </c>
      <c r="B1603">
        <v>2217</v>
      </c>
      <c r="C1603" t="s">
        <v>36</v>
      </c>
      <c r="D1603" t="s">
        <v>22</v>
      </c>
      <c r="E1603" t="s">
        <v>23</v>
      </c>
      <c r="F1603" t="s">
        <v>4</v>
      </c>
      <c r="G1603" t="s">
        <v>6</v>
      </c>
      <c r="H1603" t="s">
        <v>1</v>
      </c>
      <c r="I1603" t="s">
        <v>85</v>
      </c>
      <c r="J1603" t="s">
        <v>86</v>
      </c>
      <c r="K1603">
        <v>2880</v>
      </c>
    </row>
    <row r="1604" spans="1:11">
      <c r="A1604" t="s">
        <v>66</v>
      </c>
      <c r="B1604">
        <v>2214</v>
      </c>
      <c r="C1604" t="s">
        <v>21</v>
      </c>
      <c r="D1604" t="s">
        <v>22</v>
      </c>
      <c r="E1604" t="s">
        <v>23</v>
      </c>
      <c r="F1604" t="s">
        <v>12</v>
      </c>
      <c r="G1604" t="s">
        <v>13</v>
      </c>
      <c r="H1604" t="s">
        <v>5</v>
      </c>
      <c r="I1604" t="s">
        <v>85</v>
      </c>
      <c r="J1604" t="s">
        <v>86</v>
      </c>
      <c r="K1604">
        <v>167</v>
      </c>
    </row>
    <row r="1605" spans="1:11">
      <c r="A1605" t="s">
        <v>66</v>
      </c>
      <c r="B1605">
        <v>2167</v>
      </c>
      <c r="C1605" t="s">
        <v>63</v>
      </c>
      <c r="D1605" t="s">
        <v>33</v>
      </c>
      <c r="E1605" t="s">
        <v>23</v>
      </c>
      <c r="F1605" t="s">
        <v>16</v>
      </c>
      <c r="G1605" t="s">
        <v>17</v>
      </c>
      <c r="H1605" t="s">
        <v>1</v>
      </c>
      <c r="I1605" t="s">
        <v>83</v>
      </c>
      <c r="J1605" t="s">
        <v>84</v>
      </c>
      <c r="K1605">
        <v>319</v>
      </c>
    </row>
    <row r="1606" spans="1:11">
      <c r="A1606" t="s">
        <v>66</v>
      </c>
      <c r="B1606">
        <v>2154</v>
      </c>
      <c r="C1606" t="s">
        <v>50</v>
      </c>
      <c r="D1606" t="s">
        <v>29</v>
      </c>
      <c r="E1606" t="s">
        <v>23</v>
      </c>
      <c r="F1606" t="s">
        <v>9</v>
      </c>
      <c r="G1606" t="s">
        <v>10</v>
      </c>
      <c r="H1606" t="s">
        <v>5</v>
      </c>
      <c r="I1606" t="s">
        <v>83</v>
      </c>
      <c r="J1606" t="s">
        <v>84</v>
      </c>
      <c r="K1606">
        <v>301</v>
      </c>
    </row>
    <row r="1607" spans="1:11">
      <c r="A1607" t="s">
        <v>66</v>
      </c>
      <c r="B1607">
        <v>2184</v>
      </c>
      <c r="C1607" t="s">
        <v>47</v>
      </c>
      <c r="D1607" t="s">
        <v>35</v>
      </c>
      <c r="E1607" t="s">
        <v>23</v>
      </c>
      <c r="F1607" t="s">
        <v>9</v>
      </c>
      <c r="G1607" t="s">
        <v>10</v>
      </c>
      <c r="H1607" t="s">
        <v>1</v>
      </c>
      <c r="I1607" t="s">
        <v>85</v>
      </c>
      <c r="J1607" t="s">
        <v>86</v>
      </c>
      <c r="K1607">
        <v>154</v>
      </c>
    </row>
    <row r="1608" spans="1:11">
      <c r="A1608" t="s">
        <v>66</v>
      </c>
      <c r="B1608">
        <v>2157</v>
      </c>
      <c r="C1608" t="s">
        <v>46</v>
      </c>
      <c r="D1608" t="s">
        <v>29</v>
      </c>
      <c r="E1608" t="s">
        <v>23</v>
      </c>
      <c r="F1608" t="s">
        <v>12</v>
      </c>
      <c r="G1608" t="s">
        <v>13</v>
      </c>
      <c r="H1608" t="s">
        <v>1</v>
      </c>
      <c r="I1608" t="s">
        <v>83</v>
      </c>
      <c r="J1608" t="s">
        <v>84</v>
      </c>
      <c r="K1608">
        <v>2810</v>
      </c>
    </row>
    <row r="1609" spans="1:11">
      <c r="A1609" t="s">
        <v>66</v>
      </c>
      <c r="B1609">
        <v>2247</v>
      </c>
      <c r="C1609" t="s">
        <v>64</v>
      </c>
      <c r="D1609" t="s">
        <v>26</v>
      </c>
      <c r="E1609" t="s">
        <v>23</v>
      </c>
      <c r="F1609" t="s">
        <v>12</v>
      </c>
      <c r="G1609" t="s">
        <v>13</v>
      </c>
      <c r="H1609" t="s">
        <v>5</v>
      </c>
      <c r="I1609" t="s">
        <v>85</v>
      </c>
      <c r="J1609" t="s">
        <v>86</v>
      </c>
      <c r="K1609">
        <v>402</v>
      </c>
    </row>
    <row r="1610" spans="1:11">
      <c r="A1610" t="s">
        <v>66</v>
      </c>
      <c r="B1610">
        <v>2241</v>
      </c>
      <c r="C1610" t="s">
        <v>37</v>
      </c>
      <c r="D1610" t="s">
        <v>38</v>
      </c>
      <c r="E1610" t="s">
        <v>23</v>
      </c>
      <c r="F1610" t="s">
        <v>4</v>
      </c>
      <c r="G1610" t="s">
        <v>6</v>
      </c>
      <c r="H1610" t="s">
        <v>1</v>
      </c>
      <c r="I1610" t="s">
        <v>83</v>
      </c>
      <c r="J1610" t="s">
        <v>84</v>
      </c>
      <c r="K1610">
        <v>11547</v>
      </c>
    </row>
    <row r="1611" spans="1:11">
      <c r="A1611" t="s">
        <v>66</v>
      </c>
      <c r="B1611">
        <v>2187</v>
      </c>
      <c r="C1611" t="s">
        <v>34</v>
      </c>
      <c r="D1611" t="s">
        <v>35</v>
      </c>
      <c r="E1611" t="s">
        <v>23</v>
      </c>
      <c r="F1611" t="s">
        <v>16</v>
      </c>
      <c r="G1611" t="s">
        <v>17</v>
      </c>
      <c r="H1611" t="s">
        <v>1</v>
      </c>
      <c r="I1611" t="s">
        <v>83</v>
      </c>
      <c r="J1611" t="s">
        <v>84</v>
      </c>
      <c r="K1611">
        <v>690</v>
      </c>
    </row>
    <row r="1612" spans="1:11">
      <c r="A1612" t="s">
        <v>66</v>
      </c>
      <c r="B1612">
        <v>2177</v>
      </c>
      <c r="C1612" t="s">
        <v>52</v>
      </c>
      <c r="D1612" t="s">
        <v>53</v>
      </c>
      <c r="E1612" t="s">
        <v>23</v>
      </c>
      <c r="F1612" t="s">
        <v>9</v>
      </c>
      <c r="G1612" t="s">
        <v>10</v>
      </c>
      <c r="H1612" t="s">
        <v>5</v>
      </c>
      <c r="I1612" t="s">
        <v>83</v>
      </c>
      <c r="J1612" t="s">
        <v>84</v>
      </c>
      <c r="K1612">
        <v>3630</v>
      </c>
    </row>
    <row r="1613" spans="1:11">
      <c r="A1613" t="s">
        <v>66</v>
      </c>
      <c r="B1613">
        <v>2187</v>
      </c>
      <c r="C1613" t="s">
        <v>34</v>
      </c>
      <c r="D1613" t="s">
        <v>35</v>
      </c>
      <c r="E1613" t="s">
        <v>23</v>
      </c>
      <c r="F1613" t="s">
        <v>4</v>
      </c>
      <c r="G1613" t="s">
        <v>6</v>
      </c>
      <c r="H1613" t="s">
        <v>5</v>
      </c>
      <c r="I1613" t="s">
        <v>85</v>
      </c>
      <c r="J1613" t="s">
        <v>86</v>
      </c>
      <c r="K1613">
        <v>64</v>
      </c>
    </row>
    <row r="1614" spans="1:11">
      <c r="A1614" t="s">
        <v>66</v>
      </c>
      <c r="B1614">
        <v>2227</v>
      </c>
      <c r="C1614" t="s">
        <v>44</v>
      </c>
      <c r="D1614" t="s">
        <v>41</v>
      </c>
      <c r="E1614" t="s">
        <v>23</v>
      </c>
      <c r="F1614" t="s">
        <v>2</v>
      </c>
      <c r="G1614" t="s">
        <v>11</v>
      </c>
      <c r="H1614" t="s">
        <v>5</v>
      </c>
      <c r="I1614" t="s">
        <v>83</v>
      </c>
      <c r="J1614" t="s">
        <v>84</v>
      </c>
      <c r="K1614">
        <v>2426</v>
      </c>
    </row>
    <row r="1615" spans="1:11">
      <c r="A1615" t="s">
        <v>66</v>
      </c>
      <c r="B1615">
        <v>2244</v>
      </c>
      <c r="C1615" t="s">
        <v>45</v>
      </c>
      <c r="D1615" t="s">
        <v>26</v>
      </c>
      <c r="E1615" t="s">
        <v>23</v>
      </c>
      <c r="F1615" t="s">
        <v>9</v>
      </c>
      <c r="G1615" t="s">
        <v>10</v>
      </c>
      <c r="H1615" t="s">
        <v>1</v>
      </c>
      <c r="I1615" t="s">
        <v>85</v>
      </c>
      <c r="J1615" t="s">
        <v>86</v>
      </c>
      <c r="K1615">
        <v>52</v>
      </c>
    </row>
    <row r="1616" spans="1:11">
      <c r="A1616" t="s">
        <v>66</v>
      </c>
      <c r="B1616">
        <v>2194</v>
      </c>
      <c r="C1616" t="s">
        <v>30</v>
      </c>
      <c r="D1616" t="s">
        <v>31</v>
      </c>
      <c r="E1616" t="s">
        <v>23</v>
      </c>
      <c r="F1616" t="s">
        <v>16</v>
      </c>
      <c r="G1616" t="s">
        <v>17</v>
      </c>
      <c r="H1616" t="s">
        <v>1</v>
      </c>
      <c r="I1616" t="s">
        <v>83</v>
      </c>
      <c r="J1616" t="s">
        <v>84</v>
      </c>
      <c r="K1616">
        <v>695</v>
      </c>
    </row>
    <row r="1617" spans="1:11">
      <c r="A1617" t="s">
        <v>66</v>
      </c>
      <c r="B1617">
        <v>2184</v>
      </c>
      <c r="C1617" t="s">
        <v>47</v>
      </c>
      <c r="D1617" t="s">
        <v>35</v>
      </c>
      <c r="E1617" t="s">
        <v>23</v>
      </c>
      <c r="F1617" t="s">
        <v>4</v>
      </c>
      <c r="G1617" t="s">
        <v>6</v>
      </c>
      <c r="H1617" t="s">
        <v>1</v>
      </c>
      <c r="I1617" t="s">
        <v>85</v>
      </c>
      <c r="J1617" t="s">
        <v>86</v>
      </c>
      <c r="K1617">
        <v>150</v>
      </c>
    </row>
    <row r="1618" spans="1:11">
      <c r="A1618" t="s">
        <v>66</v>
      </c>
      <c r="B1618">
        <v>2224</v>
      </c>
      <c r="C1618" t="s">
        <v>60</v>
      </c>
      <c r="D1618" t="s">
        <v>41</v>
      </c>
      <c r="E1618" t="s">
        <v>23</v>
      </c>
      <c r="F1618" t="s">
        <v>2</v>
      </c>
      <c r="G1618" t="s">
        <v>11</v>
      </c>
      <c r="H1618" t="s">
        <v>1</v>
      </c>
      <c r="I1618" t="s">
        <v>85</v>
      </c>
      <c r="J1618" t="s">
        <v>86</v>
      </c>
      <c r="K1618">
        <v>1436</v>
      </c>
    </row>
    <row r="1619" spans="1:11">
      <c r="A1619" t="s">
        <v>66</v>
      </c>
      <c r="B1619">
        <v>2227</v>
      </c>
      <c r="C1619" t="s">
        <v>44</v>
      </c>
      <c r="D1619" t="s">
        <v>41</v>
      </c>
      <c r="E1619" t="s">
        <v>23</v>
      </c>
      <c r="F1619" t="s">
        <v>2</v>
      </c>
      <c r="G1619" t="s">
        <v>11</v>
      </c>
      <c r="H1619" t="s">
        <v>1</v>
      </c>
      <c r="I1619" t="s">
        <v>85</v>
      </c>
      <c r="J1619" t="s">
        <v>86</v>
      </c>
      <c r="K1619">
        <v>6652</v>
      </c>
    </row>
    <row r="1620" spans="1:11">
      <c r="A1620" t="s">
        <v>66</v>
      </c>
      <c r="B1620">
        <v>2241</v>
      </c>
      <c r="C1620" t="s">
        <v>37</v>
      </c>
      <c r="D1620" t="s">
        <v>38</v>
      </c>
      <c r="E1620" t="s">
        <v>23</v>
      </c>
      <c r="F1620" t="s">
        <v>12</v>
      </c>
      <c r="G1620" t="s">
        <v>13</v>
      </c>
      <c r="H1620" t="s">
        <v>5</v>
      </c>
      <c r="I1620" t="s">
        <v>85</v>
      </c>
      <c r="J1620" t="s">
        <v>86</v>
      </c>
      <c r="K1620">
        <v>400</v>
      </c>
    </row>
    <row r="1621" spans="1:11">
      <c r="A1621" t="s">
        <v>66</v>
      </c>
      <c r="B1621">
        <v>2164</v>
      </c>
      <c r="C1621" t="s">
        <v>56</v>
      </c>
      <c r="D1621" t="s">
        <v>33</v>
      </c>
      <c r="E1621" t="s">
        <v>23</v>
      </c>
      <c r="F1621" t="s">
        <v>9</v>
      </c>
      <c r="G1621" t="s">
        <v>10</v>
      </c>
      <c r="H1621" t="s">
        <v>1</v>
      </c>
      <c r="I1621" t="s">
        <v>83</v>
      </c>
      <c r="J1621" t="s">
        <v>84</v>
      </c>
      <c r="K1621">
        <v>305</v>
      </c>
    </row>
    <row r="1622" spans="1:11">
      <c r="A1622" t="s">
        <v>66</v>
      </c>
      <c r="B1622">
        <v>2201</v>
      </c>
      <c r="C1622" t="s">
        <v>51</v>
      </c>
      <c r="D1622" t="s">
        <v>31</v>
      </c>
      <c r="E1622" t="s">
        <v>23</v>
      </c>
      <c r="F1622" t="s">
        <v>12</v>
      </c>
      <c r="G1622" t="s">
        <v>13</v>
      </c>
      <c r="H1622" t="s">
        <v>1</v>
      </c>
      <c r="I1622" t="s">
        <v>85</v>
      </c>
      <c r="J1622" t="s">
        <v>86</v>
      </c>
      <c r="K1622">
        <v>539</v>
      </c>
    </row>
    <row r="1623" spans="1:11">
      <c r="A1623" t="s">
        <v>66</v>
      </c>
      <c r="B1623">
        <v>2221</v>
      </c>
      <c r="C1623" t="s">
        <v>58</v>
      </c>
      <c r="D1623" t="s">
        <v>22</v>
      </c>
      <c r="E1623" t="s">
        <v>23</v>
      </c>
      <c r="F1623" t="s">
        <v>0</v>
      </c>
      <c r="G1623" t="s">
        <v>24</v>
      </c>
      <c r="H1623" t="s">
        <v>1</v>
      </c>
      <c r="I1623" t="s">
        <v>83</v>
      </c>
      <c r="J1623" t="s">
        <v>84</v>
      </c>
      <c r="K1623">
        <v>18242</v>
      </c>
    </row>
    <row r="1624" spans="1:11">
      <c r="A1624" t="s">
        <v>66</v>
      </c>
      <c r="B1624">
        <v>2187</v>
      </c>
      <c r="C1624" t="s">
        <v>34</v>
      </c>
      <c r="D1624" t="s">
        <v>35</v>
      </c>
      <c r="E1624" t="s">
        <v>23</v>
      </c>
      <c r="F1624" t="s">
        <v>3</v>
      </c>
      <c r="G1624" t="s">
        <v>43</v>
      </c>
      <c r="H1624" t="s">
        <v>1</v>
      </c>
      <c r="I1624" t="s">
        <v>85</v>
      </c>
      <c r="J1624" t="s">
        <v>86</v>
      </c>
      <c r="K1624">
        <v>319</v>
      </c>
    </row>
    <row r="1625" spans="1:11">
      <c r="A1625" t="s">
        <v>66</v>
      </c>
      <c r="B1625">
        <v>2224</v>
      </c>
      <c r="C1625" t="s">
        <v>60</v>
      </c>
      <c r="D1625" t="s">
        <v>41</v>
      </c>
      <c r="E1625" t="s">
        <v>23</v>
      </c>
      <c r="F1625" t="s">
        <v>8</v>
      </c>
      <c r="G1625" t="s">
        <v>14</v>
      </c>
      <c r="H1625" t="s">
        <v>5</v>
      </c>
      <c r="I1625" t="s">
        <v>85</v>
      </c>
      <c r="J1625" t="s">
        <v>86</v>
      </c>
      <c r="K1625">
        <v>219</v>
      </c>
    </row>
    <row r="1626" spans="1:11">
      <c r="A1626" t="s">
        <v>66</v>
      </c>
      <c r="B1626">
        <v>2244</v>
      </c>
      <c r="C1626" t="s">
        <v>45</v>
      </c>
      <c r="D1626" t="s">
        <v>26</v>
      </c>
      <c r="E1626" t="s">
        <v>23</v>
      </c>
      <c r="F1626" t="s">
        <v>8</v>
      </c>
      <c r="G1626" t="s">
        <v>14</v>
      </c>
      <c r="H1626" t="s">
        <v>1</v>
      </c>
      <c r="I1626" t="s">
        <v>85</v>
      </c>
      <c r="J1626" t="s">
        <v>86</v>
      </c>
      <c r="K1626">
        <v>715</v>
      </c>
    </row>
    <row r="1627" spans="1:11">
      <c r="A1627" t="s">
        <v>66</v>
      </c>
      <c r="B1627">
        <v>2234</v>
      </c>
      <c r="C1627" t="s">
        <v>61</v>
      </c>
      <c r="D1627" t="s">
        <v>38</v>
      </c>
      <c r="E1627" t="s">
        <v>23</v>
      </c>
      <c r="F1627" t="s">
        <v>2</v>
      </c>
      <c r="G1627" t="s">
        <v>11</v>
      </c>
      <c r="H1627" t="s">
        <v>5</v>
      </c>
      <c r="I1627" t="s">
        <v>83</v>
      </c>
      <c r="J1627" t="s">
        <v>84</v>
      </c>
      <c r="K1627">
        <v>277</v>
      </c>
    </row>
    <row r="1628" spans="1:11">
      <c r="A1628" t="s">
        <v>66</v>
      </c>
      <c r="B1628">
        <v>2221</v>
      </c>
      <c r="C1628" t="s">
        <v>58</v>
      </c>
      <c r="D1628" t="s">
        <v>22</v>
      </c>
      <c r="E1628" t="s">
        <v>23</v>
      </c>
      <c r="F1628" t="s">
        <v>0</v>
      </c>
      <c r="G1628" t="s">
        <v>24</v>
      </c>
      <c r="H1628" t="s">
        <v>1</v>
      </c>
      <c r="I1628" t="s">
        <v>85</v>
      </c>
      <c r="J1628" t="s">
        <v>86</v>
      </c>
      <c r="K1628">
        <v>2854</v>
      </c>
    </row>
    <row r="1629" spans="1:11">
      <c r="A1629" t="s">
        <v>66</v>
      </c>
      <c r="B1629">
        <v>2237</v>
      </c>
      <c r="C1629" t="s">
        <v>42</v>
      </c>
      <c r="D1629" t="s">
        <v>38</v>
      </c>
      <c r="E1629" t="s">
        <v>23</v>
      </c>
      <c r="F1629" t="s">
        <v>4</v>
      </c>
      <c r="G1629" t="s">
        <v>6</v>
      </c>
      <c r="H1629" t="s">
        <v>1</v>
      </c>
      <c r="I1629" t="s">
        <v>83</v>
      </c>
      <c r="J1629" t="s">
        <v>84</v>
      </c>
      <c r="K1629">
        <v>12477</v>
      </c>
    </row>
    <row r="1630" spans="1:11">
      <c r="A1630" t="s">
        <v>66</v>
      </c>
      <c r="B1630">
        <v>2244</v>
      </c>
      <c r="C1630" t="s">
        <v>45</v>
      </c>
      <c r="D1630" t="s">
        <v>26</v>
      </c>
      <c r="E1630" t="s">
        <v>23</v>
      </c>
      <c r="F1630" t="s">
        <v>3</v>
      </c>
      <c r="G1630" t="s">
        <v>43</v>
      </c>
      <c r="H1630" t="s">
        <v>5</v>
      </c>
      <c r="I1630" t="s">
        <v>83</v>
      </c>
      <c r="J1630" t="s">
        <v>84</v>
      </c>
      <c r="K1630">
        <v>3085</v>
      </c>
    </row>
    <row r="1631" spans="1:11">
      <c r="A1631" t="s">
        <v>66</v>
      </c>
      <c r="B1631">
        <v>2234</v>
      </c>
      <c r="C1631" t="s">
        <v>61</v>
      </c>
      <c r="D1631" t="s">
        <v>38</v>
      </c>
      <c r="E1631" t="s">
        <v>23</v>
      </c>
      <c r="F1631" t="s">
        <v>16</v>
      </c>
      <c r="G1631" t="s">
        <v>17</v>
      </c>
      <c r="H1631" t="s">
        <v>5</v>
      </c>
      <c r="I1631" t="s">
        <v>85</v>
      </c>
      <c r="J1631" t="s">
        <v>86</v>
      </c>
      <c r="K1631">
        <v>32</v>
      </c>
    </row>
    <row r="1632" spans="1:11">
      <c r="A1632" t="s">
        <v>66</v>
      </c>
      <c r="B1632">
        <v>2171</v>
      </c>
      <c r="C1632" t="s">
        <v>32</v>
      </c>
      <c r="D1632" t="s">
        <v>33</v>
      </c>
      <c r="E1632" t="s">
        <v>23</v>
      </c>
      <c r="F1632" t="s">
        <v>3</v>
      </c>
      <c r="G1632" t="s">
        <v>43</v>
      </c>
      <c r="H1632" t="s">
        <v>5</v>
      </c>
      <c r="I1632" t="s">
        <v>85</v>
      </c>
      <c r="J1632" t="s">
        <v>86</v>
      </c>
      <c r="K1632">
        <v>511</v>
      </c>
    </row>
    <row r="1633" spans="1:11">
      <c r="A1633" t="s">
        <v>66</v>
      </c>
      <c r="B1633">
        <v>2167</v>
      </c>
      <c r="C1633" t="s">
        <v>63</v>
      </c>
      <c r="D1633" t="s">
        <v>33</v>
      </c>
      <c r="E1633" t="s">
        <v>23</v>
      </c>
      <c r="F1633" t="s">
        <v>0</v>
      </c>
      <c r="G1633" t="s">
        <v>24</v>
      </c>
      <c r="H1633" t="s">
        <v>1</v>
      </c>
      <c r="I1633" t="s">
        <v>83</v>
      </c>
      <c r="J1633" t="s">
        <v>84</v>
      </c>
      <c r="K1633">
        <v>14566</v>
      </c>
    </row>
    <row r="1634" spans="1:11">
      <c r="A1634" t="s">
        <v>66</v>
      </c>
      <c r="B1634">
        <v>2164</v>
      </c>
      <c r="C1634" t="s">
        <v>56</v>
      </c>
      <c r="D1634" t="s">
        <v>33</v>
      </c>
      <c r="E1634" t="s">
        <v>23</v>
      </c>
      <c r="F1634" t="s">
        <v>9</v>
      </c>
      <c r="G1634" t="s">
        <v>10</v>
      </c>
      <c r="H1634" t="s">
        <v>1</v>
      </c>
      <c r="I1634" t="s">
        <v>85</v>
      </c>
      <c r="J1634" t="s">
        <v>86</v>
      </c>
      <c r="K1634">
        <v>147</v>
      </c>
    </row>
    <row r="1635" spans="1:11">
      <c r="A1635" t="s">
        <v>66</v>
      </c>
      <c r="B1635">
        <v>2241</v>
      </c>
      <c r="C1635" t="s">
        <v>37</v>
      </c>
      <c r="D1635" t="s">
        <v>38</v>
      </c>
      <c r="E1635" t="s">
        <v>23</v>
      </c>
      <c r="F1635" t="s">
        <v>12</v>
      </c>
      <c r="G1635" t="s">
        <v>13</v>
      </c>
      <c r="H1635" t="s">
        <v>1</v>
      </c>
      <c r="I1635" t="s">
        <v>83</v>
      </c>
      <c r="J1635" t="s">
        <v>84</v>
      </c>
      <c r="K1635">
        <v>3497</v>
      </c>
    </row>
    <row r="1636" spans="1:11">
      <c r="A1636" t="s">
        <v>66</v>
      </c>
      <c r="B1636">
        <v>2187</v>
      </c>
      <c r="C1636" t="s">
        <v>34</v>
      </c>
      <c r="D1636" t="s">
        <v>35</v>
      </c>
      <c r="E1636" t="s">
        <v>23</v>
      </c>
      <c r="F1636" t="s">
        <v>4</v>
      </c>
      <c r="G1636" t="s">
        <v>6</v>
      </c>
      <c r="H1636" t="s">
        <v>1</v>
      </c>
      <c r="I1636" t="s">
        <v>83</v>
      </c>
      <c r="J1636" t="s">
        <v>84</v>
      </c>
      <c r="K1636">
        <v>13059</v>
      </c>
    </row>
    <row r="1637" spans="1:11">
      <c r="A1637" t="s">
        <v>66</v>
      </c>
      <c r="B1637">
        <v>2234</v>
      </c>
      <c r="C1637" t="s">
        <v>61</v>
      </c>
      <c r="D1637" t="s">
        <v>38</v>
      </c>
      <c r="E1637" t="s">
        <v>23</v>
      </c>
      <c r="F1637" t="s">
        <v>4</v>
      </c>
      <c r="G1637" t="s">
        <v>6</v>
      </c>
      <c r="H1637" t="s">
        <v>5</v>
      </c>
      <c r="I1637" t="s">
        <v>85</v>
      </c>
      <c r="J1637" t="s">
        <v>86</v>
      </c>
      <c r="K1637">
        <v>27</v>
      </c>
    </row>
    <row r="1638" spans="1:11">
      <c r="A1638" t="s">
        <v>66</v>
      </c>
      <c r="B1638">
        <v>2187</v>
      </c>
      <c r="C1638" t="s">
        <v>34</v>
      </c>
      <c r="D1638" t="s">
        <v>35</v>
      </c>
      <c r="E1638" t="s">
        <v>23</v>
      </c>
      <c r="F1638" t="s">
        <v>3</v>
      </c>
      <c r="G1638" t="s">
        <v>43</v>
      </c>
      <c r="H1638" t="s">
        <v>1</v>
      </c>
      <c r="I1638" t="s">
        <v>83</v>
      </c>
      <c r="J1638" t="s">
        <v>84</v>
      </c>
      <c r="K1638">
        <v>2932</v>
      </c>
    </row>
    <row r="1639" spans="1:11">
      <c r="A1639" t="s">
        <v>66</v>
      </c>
      <c r="B1639">
        <v>2221</v>
      </c>
      <c r="C1639" t="s">
        <v>58</v>
      </c>
      <c r="D1639" t="s">
        <v>22</v>
      </c>
      <c r="E1639" t="s">
        <v>23</v>
      </c>
      <c r="F1639" t="s">
        <v>12</v>
      </c>
      <c r="G1639" t="s">
        <v>13</v>
      </c>
      <c r="H1639" t="s">
        <v>1</v>
      </c>
      <c r="I1639" t="s">
        <v>83</v>
      </c>
      <c r="J1639" t="s">
        <v>84</v>
      </c>
      <c r="K1639">
        <v>3440</v>
      </c>
    </row>
    <row r="1640" spans="1:11">
      <c r="A1640" t="s">
        <v>66</v>
      </c>
      <c r="B1640">
        <v>2234</v>
      </c>
      <c r="C1640" t="s">
        <v>61</v>
      </c>
      <c r="D1640" t="s">
        <v>38</v>
      </c>
      <c r="E1640" t="s">
        <v>23</v>
      </c>
      <c r="F1640" t="s">
        <v>0</v>
      </c>
      <c r="G1640" t="s">
        <v>24</v>
      </c>
      <c r="H1640" t="s">
        <v>1</v>
      </c>
      <c r="I1640" t="s">
        <v>85</v>
      </c>
      <c r="J1640" t="s">
        <v>86</v>
      </c>
      <c r="K1640">
        <v>597</v>
      </c>
    </row>
    <row r="1641" spans="1:11">
      <c r="A1641" t="s">
        <v>66</v>
      </c>
      <c r="B1641">
        <v>2197</v>
      </c>
      <c r="C1641" t="s">
        <v>62</v>
      </c>
      <c r="D1641" t="s">
        <v>31</v>
      </c>
      <c r="E1641" t="s">
        <v>23</v>
      </c>
      <c r="F1641" t="s">
        <v>2</v>
      </c>
      <c r="G1641" t="s">
        <v>11</v>
      </c>
      <c r="H1641" t="s">
        <v>1</v>
      </c>
      <c r="I1641" t="s">
        <v>85</v>
      </c>
      <c r="J1641" t="s">
        <v>86</v>
      </c>
      <c r="K1641">
        <v>8436</v>
      </c>
    </row>
    <row r="1642" spans="1:11">
      <c r="A1642" t="s">
        <v>66</v>
      </c>
      <c r="B1642">
        <v>2241</v>
      </c>
      <c r="C1642" t="s">
        <v>37</v>
      </c>
      <c r="D1642" t="s">
        <v>38</v>
      </c>
      <c r="E1642" t="s">
        <v>23</v>
      </c>
      <c r="F1642" t="s">
        <v>8</v>
      </c>
      <c r="G1642" t="s">
        <v>14</v>
      </c>
      <c r="H1642" t="s">
        <v>1</v>
      </c>
      <c r="I1642" t="s">
        <v>85</v>
      </c>
      <c r="J1642" t="s">
        <v>86</v>
      </c>
      <c r="K1642">
        <v>3138</v>
      </c>
    </row>
    <row r="1643" spans="1:11">
      <c r="A1643" t="s">
        <v>66</v>
      </c>
      <c r="B1643">
        <v>2154</v>
      </c>
      <c r="C1643" t="s">
        <v>50</v>
      </c>
      <c r="D1643" t="s">
        <v>29</v>
      </c>
      <c r="E1643" t="s">
        <v>23</v>
      </c>
      <c r="F1643" t="s">
        <v>2</v>
      </c>
      <c r="G1643" t="s">
        <v>11</v>
      </c>
      <c r="H1643" t="s">
        <v>5</v>
      </c>
      <c r="I1643" t="s">
        <v>83</v>
      </c>
      <c r="J1643" t="s">
        <v>84</v>
      </c>
      <c r="K1643">
        <v>395</v>
      </c>
    </row>
    <row r="1644" spans="1:11">
      <c r="A1644" t="s">
        <v>66</v>
      </c>
      <c r="B1644">
        <v>2177</v>
      </c>
      <c r="C1644" t="s">
        <v>52</v>
      </c>
      <c r="D1644" t="s">
        <v>53</v>
      </c>
      <c r="E1644" t="s">
        <v>23</v>
      </c>
      <c r="F1644" t="s">
        <v>3</v>
      </c>
      <c r="G1644" t="s">
        <v>43</v>
      </c>
      <c r="H1644" t="s">
        <v>5</v>
      </c>
      <c r="I1644" t="s">
        <v>83</v>
      </c>
      <c r="J1644" t="s">
        <v>84</v>
      </c>
      <c r="K1644">
        <v>6314</v>
      </c>
    </row>
    <row r="1645" spans="1:11">
      <c r="A1645" t="s">
        <v>66</v>
      </c>
      <c r="B1645">
        <v>2207</v>
      </c>
      <c r="C1645" t="s">
        <v>57</v>
      </c>
      <c r="D1645" t="s">
        <v>49</v>
      </c>
      <c r="E1645" t="s">
        <v>23</v>
      </c>
      <c r="F1645" t="s">
        <v>2</v>
      </c>
      <c r="G1645" t="s">
        <v>11</v>
      </c>
      <c r="H1645" t="s">
        <v>5</v>
      </c>
      <c r="I1645" t="s">
        <v>85</v>
      </c>
      <c r="J1645" t="s">
        <v>86</v>
      </c>
      <c r="K1645">
        <v>494</v>
      </c>
    </row>
    <row r="1646" spans="1:11">
      <c r="A1646" t="s">
        <v>66</v>
      </c>
      <c r="B1646">
        <v>2241</v>
      </c>
      <c r="C1646" t="s">
        <v>37</v>
      </c>
      <c r="D1646" t="s">
        <v>38</v>
      </c>
      <c r="E1646" t="s">
        <v>23</v>
      </c>
      <c r="F1646" t="s">
        <v>16</v>
      </c>
      <c r="G1646" t="s">
        <v>17</v>
      </c>
      <c r="H1646" t="s">
        <v>1</v>
      </c>
      <c r="I1646" t="s">
        <v>83</v>
      </c>
      <c r="J1646" t="s">
        <v>84</v>
      </c>
      <c r="K1646">
        <v>745</v>
      </c>
    </row>
    <row r="1647" spans="1:11">
      <c r="A1647" t="s">
        <v>66</v>
      </c>
      <c r="B1647">
        <v>2191</v>
      </c>
      <c r="C1647" t="s">
        <v>39</v>
      </c>
      <c r="D1647" t="s">
        <v>35</v>
      </c>
      <c r="E1647" t="s">
        <v>23</v>
      </c>
      <c r="F1647" t="s">
        <v>9</v>
      </c>
      <c r="G1647" t="s">
        <v>10</v>
      </c>
      <c r="H1647" t="s">
        <v>5</v>
      </c>
      <c r="I1647" t="s">
        <v>83</v>
      </c>
      <c r="J1647" t="s">
        <v>84</v>
      </c>
      <c r="K1647">
        <v>3377</v>
      </c>
    </row>
    <row r="1648" spans="1:11">
      <c r="A1648" t="s">
        <v>66</v>
      </c>
      <c r="B1648">
        <v>2194</v>
      </c>
      <c r="C1648" t="s">
        <v>30</v>
      </c>
      <c r="D1648" t="s">
        <v>31</v>
      </c>
      <c r="E1648" t="s">
        <v>23</v>
      </c>
      <c r="F1648" t="s">
        <v>16</v>
      </c>
      <c r="G1648" t="s">
        <v>17</v>
      </c>
      <c r="H1648" t="s">
        <v>5</v>
      </c>
      <c r="I1648" t="s">
        <v>85</v>
      </c>
      <c r="J1648" t="s">
        <v>86</v>
      </c>
      <c r="K1648">
        <v>77</v>
      </c>
    </row>
    <row r="1649" spans="1:11">
      <c r="A1649" t="s">
        <v>66</v>
      </c>
      <c r="B1649">
        <v>2154</v>
      </c>
      <c r="C1649" t="s">
        <v>50</v>
      </c>
      <c r="D1649" t="s">
        <v>29</v>
      </c>
      <c r="E1649" t="s">
        <v>23</v>
      </c>
      <c r="F1649" t="s">
        <v>2</v>
      </c>
      <c r="G1649" t="s">
        <v>11</v>
      </c>
      <c r="H1649" t="s">
        <v>1</v>
      </c>
      <c r="I1649" t="s">
        <v>85</v>
      </c>
      <c r="J1649" t="s">
        <v>86</v>
      </c>
      <c r="K1649">
        <v>1420</v>
      </c>
    </row>
    <row r="1650" spans="1:11">
      <c r="A1650" t="s">
        <v>66</v>
      </c>
      <c r="B1650">
        <v>2167</v>
      </c>
      <c r="C1650" t="s">
        <v>63</v>
      </c>
      <c r="D1650" t="s">
        <v>33</v>
      </c>
      <c r="E1650" t="s">
        <v>23</v>
      </c>
      <c r="F1650" t="s">
        <v>3</v>
      </c>
      <c r="G1650" t="s">
        <v>43</v>
      </c>
      <c r="H1650" t="s">
        <v>5</v>
      </c>
      <c r="I1650" t="s">
        <v>85</v>
      </c>
      <c r="J1650" t="s">
        <v>86</v>
      </c>
      <c r="K1650">
        <v>545</v>
      </c>
    </row>
    <row r="1651" spans="1:11">
      <c r="A1651" t="s">
        <v>66</v>
      </c>
      <c r="B1651">
        <v>2177</v>
      </c>
      <c r="C1651" t="s">
        <v>52</v>
      </c>
      <c r="D1651" t="s">
        <v>53</v>
      </c>
      <c r="E1651" t="s">
        <v>23</v>
      </c>
      <c r="F1651" t="s">
        <v>8</v>
      </c>
      <c r="G1651" t="s">
        <v>14</v>
      </c>
      <c r="H1651" t="s">
        <v>5</v>
      </c>
      <c r="I1651" t="s">
        <v>85</v>
      </c>
      <c r="J1651" t="s">
        <v>86</v>
      </c>
      <c r="K1651">
        <v>1190</v>
      </c>
    </row>
    <row r="1652" spans="1:11">
      <c r="A1652" t="s">
        <v>66</v>
      </c>
      <c r="B1652">
        <v>2177</v>
      </c>
      <c r="C1652" t="s">
        <v>52</v>
      </c>
      <c r="D1652" t="s">
        <v>53</v>
      </c>
      <c r="E1652" t="s">
        <v>23</v>
      </c>
      <c r="F1652" t="s">
        <v>4</v>
      </c>
      <c r="G1652" t="s">
        <v>6</v>
      </c>
      <c r="H1652" t="s">
        <v>5</v>
      </c>
      <c r="I1652" t="s">
        <v>85</v>
      </c>
      <c r="J1652" t="s">
        <v>86</v>
      </c>
      <c r="K1652">
        <v>85</v>
      </c>
    </row>
    <row r="1653" spans="1:11">
      <c r="A1653" t="s">
        <v>66</v>
      </c>
      <c r="B1653">
        <v>2187</v>
      </c>
      <c r="C1653" t="s">
        <v>34</v>
      </c>
      <c r="D1653" t="s">
        <v>35</v>
      </c>
      <c r="E1653" t="s">
        <v>23</v>
      </c>
      <c r="F1653" t="s">
        <v>8</v>
      </c>
      <c r="G1653" t="s">
        <v>14</v>
      </c>
      <c r="H1653" t="s">
        <v>5</v>
      </c>
      <c r="I1653" t="s">
        <v>85</v>
      </c>
      <c r="J1653" t="s">
        <v>86</v>
      </c>
      <c r="K1653">
        <v>1195</v>
      </c>
    </row>
    <row r="1654" spans="1:11">
      <c r="A1654" t="s">
        <v>66</v>
      </c>
      <c r="B1654">
        <v>2221</v>
      </c>
      <c r="C1654" t="s">
        <v>58</v>
      </c>
      <c r="D1654" t="s">
        <v>22</v>
      </c>
      <c r="E1654" t="s">
        <v>23</v>
      </c>
      <c r="F1654" t="s">
        <v>12</v>
      </c>
      <c r="G1654" t="s">
        <v>13</v>
      </c>
      <c r="H1654" t="s">
        <v>1</v>
      </c>
      <c r="I1654" t="s">
        <v>85</v>
      </c>
      <c r="J1654" t="s">
        <v>86</v>
      </c>
      <c r="K1654">
        <v>416</v>
      </c>
    </row>
    <row r="1655" spans="1:11">
      <c r="A1655" t="s">
        <v>66</v>
      </c>
      <c r="B1655">
        <v>2251</v>
      </c>
      <c r="C1655" t="s">
        <v>25</v>
      </c>
      <c r="D1655" t="s">
        <v>26</v>
      </c>
      <c r="E1655" t="s">
        <v>27</v>
      </c>
      <c r="F1655" t="s">
        <v>2</v>
      </c>
      <c r="G1655" t="s">
        <v>11</v>
      </c>
      <c r="H1655" t="s">
        <v>1</v>
      </c>
      <c r="I1655" t="s">
        <v>83</v>
      </c>
      <c r="J1655" t="s">
        <v>84</v>
      </c>
      <c r="K1655">
        <v>36156</v>
      </c>
    </row>
    <row r="1656" spans="1:11">
      <c r="A1656" t="s">
        <v>66</v>
      </c>
      <c r="B1656">
        <v>2157</v>
      </c>
      <c r="C1656" t="s">
        <v>46</v>
      </c>
      <c r="D1656" t="s">
        <v>29</v>
      </c>
      <c r="E1656" t="s">
        <v>23</v>
      </c>
      <c r="F1656" t="s">
        <v>12</v>
      </c>
      <c r="G1656" t="s">
        <v>13</v>
      </c>
      <c r="H1656" t="s">
        <v>1</v>
      </c>
      <c r="I1656" t="s">
        <v>85</v>
      </c>
      <c r="J1656" t="s">
        <v>86</v>
      </c>
      <c r="K1656">
        <v>343</v>
      </c>
    </row>
    <row r="1657" spans="1:11">
      <c r="A1657" t="s">
        <v>66</v>
      </c>
      <c r="B1657">
        <v>2154</v>
      </c>
      <c r="C1657" t="s">
        <v>50</v>
      </c>
      <c r="D1657" t="s">
        <v>29</v>
      </c>
      <c r="E1657" t="s">
        <v>23</v>
      </c>
      <c r="F1657" t="s">
        <v>9</v>
      </c>
      <c r="G1657" t="s">
        <v>10</v>
      </c>
      <c r="H1657" t="s">
        <v>5</v>
      </c>
      <c r="I1657" t="s">
        <v>85</v>
      </c>
      <c r="J1657" t="s">
        <v>86</v>
      </c>
      <c r="K1657">
        <v>57</v>
      </c>
    </row>
    <row r="1658" spans="1:11">
      <c r="A1658" t="s">
        <v>66</v>
      </c>
      <c r="B1658">
        <v>2161</v>
      </c>
      <c r="C1658" t="s">
        <v>28</v>
      </c>
      <c r="D1658" t="s">
        <v>29</v>
      </c>
      <c r="E1658" t="s">
        <v>23</v>
      </c>
      <c r="F1658" t="s">
        <v>12</v>
      </c>
      <c r="G1658" t="s">
        <v>13</v>
      </c>
      <c r="H1658" t="s">
        <v>1</v>
      </c>
      <c r="I1658" t="s">
        <v>83</v>
      </c>
      <c r="J1658" t="s">
        <v>84</v>
      </c>
      <c r="K1658">
        <v>2619</v>
      </c>
    </row>
    <row r="1659" spans="1:11">
      <c r="A1659" t="s">
        <v>66</v>
      </c>
      <c r="B1659">
        <v>2194</v>
      </c>
      <c r="C1659" t="s">
        <v>30</v>
      </c>
      <c r="D1659" t="s">
        <v>31</v>
      </c>
      <c r="E1659" t="s">
        <v>23</v>
      </c>
      <c r="F1659" t="s">
        <v>3</v>
      </c>
      <c r="G1659" t="s">
        <v>43</v>
      </c>
      <c r="H1659" t="s">
        <v>5</v>
      </c>
      <c r="I1659" t="s">
        <v>85</v>
      </c>
      <c r="J1659" t="s">
        <v>86</v>
      </c>
      <c r="K1659">
        <v>233</v>
      </c>
    </row>
    <row r="1660" spans="1:11">
      <c r="A1660" t="s">
        <v>66</v>
      </c>
      <c r="B1660">
        <v>2207</v>
      </c>
      <c r="C1660" t="s">
        <v>57</v>
      </c>
      <c r="D1660" t="s">
        <v>49</v>
      </c>
      <c r="E1660" t="s">
        <v>23</v>
      </c>
      <c r="F1660" t="s">
        <v>4</v>
      </c>
      <c r="G1660" t="s">
        <v>6</v>
      </c>
      <c r="H1660" t="s">
        <v>5</v>
      </c>
      <c r="I1660" t="s">
        <v>85</v>
      </c>
      <c r="J1660" t="s">
        <v>86</v>
      </c>
      <c r="K1660">
        <v>43</v>
      </c>
    </row>
    <row r="1661" spans="1:11">
      <c r="A1661" t="s">
        <v>66</v>
      </c>
      <c r="B1661">
        <v>2171</v>
      </c>
      <c r="C1661" t="s">
        <v>32</v>
      </c>
      <c r="D1661" t="s">
        <v>33</v>
      </c>
      <c r="E1661" t="s">
        <v>23</v>
      </c>
      <c r="F1661" t="s">
        <v>3</v>
      </c>
      <c r="G1661" t="s">
        <v>43</v>
      </c>
      <c r="H1661" t="s">
        <v>5</v>
      </c>
      <c r="I1661" t="s">
        <v>83</v>
      </c>
      <c r="J1661" t="s">
        <v>84</v>
      </c>
      <c r="K1661">
        <v>5757</v>
      </c>
    </row>
    <row r="1662" spans="1:11">
      <c r="A1662" t="s">
        <v>66</v>
      </c>
      <c r="B1662">
        <v>2204</v>
      </c>
      <c r="C1662" t="s">
        <v>48</v>
      </c>
      <c r="D1662" t="s">
        <v>49</v>
      </c>
      <c r="E1662" t="s">
        <v>23</v>
      </c>
      <c r="F1662" t="s">
        <v>12</v>
      </c>
      <c r="G1662" t="s">
        <v>13</v>
      </c>
      <c r="H1662" t="s">
        <v>5</v>
      </c>
      <c r="I1662" t="s">
        <v>83</v>
      </c>
      <c r="J1662" t="s">
        <v>84</v>
      </c>
      <c r="K1662">
        <v>897</v>
      </c>
    </row>
    <row r="1663" spans="1:11">
      <c r="A1663" t="s">
        <v>66</v>
      </c>
      <c r="B1663">
        <v>2211</v>
      </c>
      <c r="C1663" t="s">
        <v>54</v>
      </c>
      <c r="D1663" t="s">
        <v>49</v>
      </c>
      <c r="E1663" t="s">
        <v>23</v>
      </c>
      <c r="F1663" t="s">
        <v>3</v>
      </c>
      <c r="G1663" t="s">
        <v>43</v>
      </c>
      <c r="H1663" t="s">
        <v>5</v>
      </c>
      <c r="I1663" t="s">
        <v>85</v>
      </c>
      <c r="J1663" t="s">
        <v>86</v>
      </c>
      <c r="K1663">
        <v>600</v>
      </c>
    </row>
    <row r="1664" spans="1:11">
      <c r="A1664" t="s">
        <v>66</v>
      </c>
      <c r="B1664">
        <v>2211</v>
      </c>
      <c r="C1664" t="s">
        <v>54</v>
      </c>
      <c r="D1664" t="s">
        <v>49</v>
      </c>
      <c r="E1664" t="s">
        <v>23</v>
      </c>
      <c r="F1664" t="s">
        <v>12</v>
      </c>
      <c r="G1664" t="s">
        <v>13</v>
      </c>
      <c r="H1664" t="s">
        <v>5</v>
      </c>
      <c r="I1664" t="s">
        <v>83</v>
      </c>
      <c r="J1664" t="s">
        <v>84</v>
      </c>
      <c r="K1664">
        <v>2006</v>
      </c>
    </row>
    <row r="1665" spans="1:11">
      <c r="A1665" t="s">
        <v>66</v>
      </c>
      <c r="B1665">
        <v>2214</v>
      </c>
      <c r="C1665" t="s">
        <v>21</v>
      </c>
      <c r="D1665" t="s">
        <v>22</v>
      </c>
      <c r="E1665" t="s">
        <v>23</v>
      </c>
      <c r="F1665" t="s">
        <v>2</v>
      </c>
      <c r="G1665" t="s">
        <v>11</v>
      </c>
      <c r="H1665" t="s">
        <v>5</v>
      </c>
      <c r="I1665" t="s">
        <v>85</v>
      </c>
      <c r="J1665" t="s">
        <v>86</v>
      </c>
      <c r="K1665">
        <v>50</v>
      </c>
    </row>
    <row r="1666" spans="1:11">
      <c r="A1666" t="s">
        <v>66</v>
      </c>
      <c r="B1666">
        <v>2221</v>
      </c>
      <c r="C1666" t="s">
        <v>58</v>
      </c>
      <c r="D1666" t="s">
        <v>22</v>
      </c>
      <c r="E1666" t="s">
        <v>23</v>
      </c>
      <c r="F1666" t="s">
        <v>4</v>
      </c>
      <c r="G1666" t="s">
        <v>6</v>
      </c>
      <c r="H1666" t="s">
        <v>5</v>
      </c>
      <c r="I1666" t="s">
        <v>85</v>
      </c>
      <c r="J1666" t="s">
        <v>86</v>
      </c>
      <c r="K1666">
        <v>107</v>
      </c>
    </row>
    <row r="1667" spans="1:11">
      <c r="A1667" t="s">
        <v>66</v>
      </c>
      <c r="B1667">
        <v>2184</v>
      </c>
      <c r="C1667" t="s">
        <v>47</v>
      </c>
      <c r="D1667" t="s">
        <v>35</v>
      </c>
      <c r="E1667" t="s">
        <v>23</v>
      </c>
      <c r="F1667" t="s">
        <v>4</v>
      </c>
      <c r="G1667" t="s">
        <v>6</v>
      </c>
      <c r="H1667" t="s">
        <v>5</v>
      </c>
      <c r="I1667" t="s">
        <v>85</v>
      </c>
      <c r="J1667" t="s">
        <v>86</v>
      </c>
      <c r="K1667">
        <v>30</v>
      </c>
    </row>
    <row r="1668" spans="1:11">
      <c r="A1668" t="s">
        <v>66</v>
      </c>
      <c r="B1668">
        <v>2187</v>
      </c>
      <c r="C1668" t="s">
        <v>34</v>
      </c>
      <c r="D1668" t="s">
        <v>35</v>
      </c>
      <c r="E1668" t="s">
        <v>23</v>
      </c>
      <c r="F1668" t="s">
        <v>3</v>
      </c>
      <c r="G1668" t="s">
        <v>43</v>
      </c>
      <c r="H1668" t="s">
        <v>5</v>
      </c>
      <c r="I1668" t="s">
        <v>83</v>
      </c>
      <c r="J1668" t="s">
        <v>84</v>
      </c>
      <c r="K1668">
        <v>6368</v>
      </c>
    </row>
    <row r="1669" spans="1:11">
      <c r="A1669" t="s">
        <v>66</v>
      </c>
      <c r="B1669">
        <v>2211</v>
      </c>
      <c r="C1669" t="s">
        <v>54</v>
      </c>
      <c r="D1669" t="s">
        <v>49</v>
      </c>
      <c r="E1669" t="s">
        <v>23</v>
      </c>
      <c r="F1669" t="s">
        <v>2</v>
      </c>
      <c r="G1669" t="s">
        <v>11</v>
      </c>
      <c r="H1669" t="s">
        <v>5</v>
      </c>
      <c r="I1669" t="s">
        <v>83</v>
      </c>
      <c r="J1669" t="s">
        <v>84</v>
      </c>
      <c r="K1669">
        <v>2599.5</v>
      </c>
    </row>
    <row r="1670" spans="1:11">
      <c r="A1670" t="s">
        <v>66</v>
      </c>
      <c r="B1670">
        <v>2221</v>
      </c>
      <c r="C1670" t="s">
        <v>58</v>
      </c>
      <c r="D1670" t="s">
        <v>22</v>
      </c>
      <c r="E1670" t="s">
        <v>23</v>
      </c>
      <c r="F1670" t="s">
        <v>0</v>
      </c>
      <c r="G1670" t="s">
        <v>24</v>
      </c>
      <c r="H1670" t="s">
        <v>5</v>
      </c>
      <c r="I1670" t="s">
        <v>83</v>
      </c>
      <c r="J1670" t="s">
        <v>84</v>
      </c>
      <c r="K1670">
        <v>7032</v>
      </c>
    </row>
    <row r="1671" spans="1:11">
      <c r="A1671" t="s">
        <v>66</v>
      </c>
      <c r="B1671">
        <v>2244</v>
      </c>
      <c r="C1671" t="s">
        <v>45</v>
      </c>
      <c r="D1671" t="s">
        <v>26</v>
      </c>
      <c r="E1671" t="s">
        <v>23</v>
      </c>
      <c r="F1671" t="s">
        <v>4</v>
      </c>
      <c r="G1671" t="s">
        <v>6</v>
      </c>
      <c r="H1671" t="s">
        <v>1</v>
      </c>
      <c r="I1671" t="s">
        <v>83</v>
      </c>
      <c r="J1671" t="s">
        <v>84</v>
      </c>
      <c r="K1671">
        <v>1075</v>
      </c>
    </row>
    <row r="1672" spans="1:11">
      <c r="A1672" t="s">
        <v>66</v>
      </c>
      <c r="B1672">
        <v>2194</v>
      </c>
      <c r="C1672" t="s">
        <v>30</v>
      </c>
      <c r="D1672" t="s">
        <v>31</v>
      </c>
      <c r="E1672" t="s">
        <v>23</v>
      </c>
      <c r="F1672" t="s">
        <v>12</v>
      </c>
      <c r="G1672" t="s">
        <v>13</v>
      </c>
      <c r="H1672" t="s">
        <v>1</v>
      </c>
      <c r="I1672" t="s">
        <v>83</v>
      </c>
      <c r="J1672" t="s">
        <v>84</v>
      </c>
      <c r="K1672">
        <v>890</v>
      </c>
    </row>
    <row r="1673" spans="1:11">
      <c r="A1673" t="s">
        <v>66</v>
      </c>
      <c r="B1673">
        <v>2187</v>
      </c>
      <c r="C1673" t="s">
        <v>34</v>
      </c>
      <c r="D1673" t="s">
        <v>35</v>
      </c>
      <c r="E1673" t="s">
        <v>23</v>
      </c>
      <c r="F1673" t="s">
        <v>0</v>
      </c>
      <c r="G1673" t="s">
        <v>24</v>
      </c>
      <c r="H1673" t="s">
        <v>5</v>
      </c>
      <c r="I1673" t="s">
        <v>85</v>
      </c>
      <c r="J1673" t="s">
        <v>86</v>
      </c>
      <c r="K1673">
        <v>1588</v>
      </c>
    </row>
    <row r="1674" spans="1:11">
      <c r="A1674" t="s">
        <v>66</v>
      </c>
      <c r="B1674">
        <v>2234</v>
      </c>
      <c r="C1674" t="s">
        <v>61</v>
      </c>
      <c r="D1674" t="s">
        <v>38</v>
      </c>
      <c r="E1674" t="s">
        <v>23</v>
      </c>
      <c r="F1674" t="s">
        <v>3</v>
      </c>
      <c r="G1674" t="s">
        <v>43</v>
      </c>
      <c r="H1674" t="s">
        <v>5</v>
      </c>
      <c r="I1674" t="s">
        <v>83</v>
      </c>
      <c r="J1674" t="s">
        <v>84</v>
      </c>
      <c r="K1674">
        <v>2807</v>
      </c>
    </row>
    <row r="1675" spans="1:11">
      <c r="A1675" t="s">
        <v>66</v>
      </c>
      <c r="B1675">
        <v>2221</v>
      </c>
      <c r="C1675" t="s">
        <v>58</v>
      </c>
      <c r="D1675" t="s">
        <v>22</v>
      </c>
      <c r="E1675" t="s">
        <v>23</v>
      </c>
      <c r="F1675" t="s">
        <v>16</v>
      </c>
      <c r="G1675" t="s">
        <v>17</v>
      </c>
      <c r="H1675" t="s">
        <v>1</v>
      </c>
      <c r="I1675" t="s">
        <v>85</v>
      </c>
      <c r="J1675" t="s">
        <v>86</v>
      </c>
      <c r="K1675">
        <v>144</v>
      </c>
    </row>
    <row r="1676" spans="1:11">
      <c r="A1676" t="s">
        <v>66</v>
      </c>
      <c r="B1676">
        <v>2237</v>
      </c>
      <c r="C1676" t="s">
        <v>42</v>
      </c>
      <c r="D1676" t="s">
        <v>38</v>
      </c>
      <c r="E1676" t="s">
        <v>23</v>
      </c>
      <c r="F1676" t="s">
        <v>8</v>
      </c>
      <c r="G1676" t="s">
        <v>14</v>
      </c>
      <c r="H1676" t="s">
        <v>1</v>
      </c>
      <c r="I1676" t="s">
        <v>83</v>
      </c>
      <c r="J1676" t="s">
        <v>84</v>
      </c>
      <c r="K1676">
        <v>13899</v>
      </c>
    </row>
    <row r="1677" spans="1:11">
      <c r="A1677" t="s">
        <v>66</v>
      </c>
      <c r="B1677">
        <v>2187</v>
      </c>
      <c r="C1677" t="s">
        <v>34</v>
      </c>
      <c r="D1677" t="s">
        <v>35</v>
      </c>
      <c r="E1677" t="s">
        <v>23</v>
      </c>
      <c r="F1677" t="s">
        <v>4</v>
      </c>
      <c r="G1677" t="s">
        <v>6</v>
      </c>
      <c r="H1677" t="s">
        <v>1</v>
      </c>
      <c r="I1677" t="s">
        <v>85</v>
      </c>
      <c r="J1677" t="s">
        <v>86</v>
      </c>
      <c r="K1677">
        <v>3237</v>
      </c>
    </row>
    <row r="1678" spans="1:11">
      <c r="A1678" t="s">
        <v>66</v>
      </c>
      <c r="B1678">
        <v>2167</v>
      </c>
      <c r="C1678" t="s">
        <v>63</v>
      </c>
      <c r="D1678" t="s">
        <v>33</v>
      </c>
      <c r="E1678" t="s">
        <v>23</v>
      </c>
      <c r="F1678" t="s">
        <v>9</v>
      </c>
      <c r="G1678" t="s">
        <v>10</v>
      </c>
      <c r="H1678" t="s">
        <v>5</v>
      </c>
      <c r="I1678" t="s">
        <v>85</v>
      </c>
      <c r="J1678" t="s">
        <v>86</v>
      </c>
      <c r="K1678">
        <v>770</v>
      </c>
    </row>
    <row r="1679" spans="1:11">
      <c r="A1679" t="s">
        <v>66</v>
      </c>
      <c r="B1679">
        <v>2174</v>
      </c>
      <c r="C1679" t="s">
        <v>59</v>
      </c>
      <c r="D1679" t="s">
        <v>53</v>
      </c>
      <c r="E1679" t="s">
        <v>23</v>
      </c>
      <c r="F1679" t="s">
        <v>3</v>
      </c>
      <c r="G1679" t="s">
        <v>43</v>
      </c>
      <c r="H1679" t="s">
        <v>1</v>
      </c>
      <c r="I1679" t="s">
        <v>83</v>
      </c>
      <c r="J1679" t="s">
        <v>84</v>
      </c>
      <c r="K1679">
        <v>570</v>
      </c>
    </row>
    <row r="1680" spans="1:11">
      <c r="A1680" t="s">
        <v>66</v>
      </c>
      <c r="B1680">
        <v>2177</v>
      </c>
      <c r="C1680" t="s">
        <v>52</v>
      </c>
      <c r="D1680" t="s">
        <v>53</v>
      </c>
      <c r="E1680" t="s">
        <v>23</v>
      </c>
      <c r="F1680" t="s">
        <v>2</v>
      </c>
      <c r="G1680" t="s">
        <v>11</v>
      </c>
      <c r="H1680" t="s">
        <v>5</v>
      </c>
      <c r="I1680" t="s">
        <v>83</v>
      </c>
      <c r="J1680" t="s">
        <v>84</v>
      </c>
      <c r="K1680">
        <v>2410</v>
      </c>
    </row>
    <row r="1681" spans="1:11">
      <c r="A1681" t="s">
        <v>66</v>
      </c>
      <c r="B1681">
        <v>2174</v>
      </c>
      <c r="C1681" t="s">
        <v>59</v>
      </c>
      <c r="D1681" t="s">
        <v>53</v>
      </c>
      <c r="E1681" t="s">
        <v>23</v>
      </c>
      <c r="F1681" t="s">
        <v>9</v>
      </c>
      <c r="G1681" t="s">
        <v>10</v>
      </c>
      <c r="H1681" t="s">
        <v>5</v>
      </c>
      <c r="I1681" t="s">
        <v>85</v>
      </c>
      <c r="J1681" t="s">
        <v>86</v>
      </c>
      <c r="K1681">
        <v>55</v>
      </c>
    </row>
    <row r="1682" spans="1:11">
      <c r="A1682" t="s">
        <v>66</v>
      </c>
      <c r="B1682">
        <v>2211</v>
      </c>
      <c r="C1682" t="s">
        <v>54</v>
      </c>
      <c r="D1682" t="s">
        <v>49</v>
      </c>
      <c r="E1682" t="s">
        <v>23</v>
      </c>
      <c r="F1682" t="s">
        <v>16</v>
      </c>
      <c r="G1682" t="s">
        <v>17</v>
      </c>
      <c r="H1682" t="s">
        <v>5</v>
      </c>
      <c r="I1682" t="s">
        <v>85</v>
      </c>
      <c r="J1682" t="s">
        <v>86</v>
      </c>
      <c r="K1682">
        <v>139.5</v>
      </c>
    </row>
    <row r="1683" spans="1:11">
      <c r="A1683" t="s">
        <v>66</v>
      </c>
      <c r="B1683">
        <v>2214</v>
      </c>
      <c r="C1683" t="s">
        <v>21</v>
      </c>
      <c r="D1683" t="s">
        <v>22</v>
      </c>
      <c r="E1683" t="s">
        <v>23</v>
      </c>
      <c r="F1683" t="s">
        <v>8</v>
      </c>
      <c r="G1683" t="s">
        <v>14</v>
      </c>
      <c r="H1683" t="s">
        <v>5</v>
      </c>
      <c r="I1683" t="s">
        <v>83</v>
      </c>
      <c r="J1683" t="s">
        <v>84</v>
      </c>
      <c r="K1683">
        <v>157</v>
      </c>
    </row>
    <row r="1684" spans="1:11">
      <c r="A1684" t="s">
        <v>66</v>
      </c>
      <c r="B1684">
        <v>2227</v>
      </c>
      <c r="C1684" t="s">
        <v>44</v>
      </c>
      <c r="D1684" t="s">
        <v>41</v>
      </c>
      <c r="E1684" t="s">
        <v>23</v>
      </c>
      <c r="F1684" t="s">
        <v>3</v>
      </c>
      <c r="G1684" t="s">
        <v>43</v>
      </c>
      <c r="H1684" t="s">
        <v>1</v>
      </c>
      <c r="I1684" t="s">
        <v>83</v>
      </c>
      <c r="J1684" t="s">
        <v>84</v>
      </c>
      <c r="K1684">
        <v>3011</v>
      </c>
    </row>
    <row r="1685" spans="1:11">
      <c r="A1685" t="s">
        <v>66</v>
      </c>
      <c r="B1685">
        <v>2177</v>
      </c>
      <c r="C1685" t="s">
        <v>52</v>
      </c>
      <c r="D1685" t="s">
        <v>53</v>
      </c>
      <c r="E1685" t="s">
        <v>23</v>
      </c>
      <c r="F1685" t="s">
        <v>2</v>
      </c>
      <c r="G1685" t="s">
        <v>11</v>
      </c>
      <c r="H1685" t="s">
        <v>5</v>
      </c>
      <c r="I1685" t="s">
        <v>85</v>
      </c>
      <c r="J1685" t="s">
        <v>86</v>
      </c>
      <c r="K1685">
        <v>672</v>
      </c>
    </row>
    <row r="1686" spans="1:11">
      <c r="A1686" t="s">
        <v>66</v>
      </c>
      <c r="B1686">
        <v>2154</v>
      </c>
      <c r="C1686" t="s">
        <v>50</v>
      </c>
      <c r="D1686" t="s">
        <v>29</v>
      </c>
      <c r="E1686" t="s">
        <v>23</v>
      </c>
      <c r="F1686" t="s">
        <v>4</v>
      </c>
      <c r="G1686" t="s">
        <v>6</v>
      </c>
      <c r="H1686" t="s">
        <v>1</v>
      </c>
      <c r="I1686" t="s">
        <v>85</v>
      </c>
      <c r="J1686" t="s">
        <v>86</v>
      </c>
      <c r="K1686">
        <v>98</v>
      </c>
    </row>
    <row r="1687" spans="1:11">
      <c r="A1687" t="s">
        <v>66</v>
      </c>
      <c r="B1687">
        <v>2221</v>
      </c>
      <c r="C1687" t="s">
        <v>58</v>
      </c>
      <c r="D1687" t="s">
        <v>22</v>
      </c>
      <c r="E1687" t="s">
        <v>23</v>
      </c>
      <c r="F1687" t="s">
        <v>16</v>
      </c>
      <c r="G1687" t="s">
        <v>17</v>
      </c>
      <c r="H1687" t="s">
        <v>5</v>
      </c>
      <c r="I1687" t="s">
        <v>85</v>
      </c>
      <c r="J1687" t="s">
        <v>86</v>
      </c>
      <c r="K1687">
        <v>163</v>
      </c>
    </row>
    <row r="1688" spans="1:11">
      <c r="A1688" t="s">
        <v>66</v>
      </c>
      <c r="B1688">
        <v>2217</v>
      </c>
      <c r="C1688" t="s">
        <v>36</v>
      </c>
      <c r="D1688" t="s">
        <v>22</v>
      </c>
      <c r="E1688" t="s">
        <v>23</v>
      </c>
      <c r="F1688" t="s">
        <v>0</v>
      </c>
      <c r="G1688" t="s">
        <v>24</v>
      </c>
      <c r="H1688" t="s">
        <v>5</v>
      </c>
      <c r="I1688" t="s">
        <v>85</v>
      </c>
      <c r="J1688" t="s">
        <v>86</v>
      </c>
      <c r="K1688">
        <v>1703</v>
      </c>
    </row>
    <row r="1689" spans="1:11">
      <c r="A1689" t="s">
        <v>66</v>
      </c>
      <c r="B1689">
        <v>2207</v>
      </c>
      <c r="C1689" t="s">
        <v>57</v>
      </c>
      <c r="D1689" t="s">
        <v>49</v>
      </c>
      <c r="E1689" t="s">
        <v>23</v>
      </c>
      <c r="F1689" t="s">
        <v>16</v>
      </c>
      <c r="G1689" t="s">
        <v>17</v>
      </c>
      <c r="H1689" t="s">
        <v>1</v>
      </c>
      <c r="I1689" t="s">
        <v>83</v>
      </c>
      <c r="J1689" t="s">
        <v>84</v>
      </c>
      <c r="K1689">
        <v>1085</v>
      </c>
    </row>
    <row r="1690" spans="1:11">
      <c r="A1690" t="s">
        <v>66</v>
      </c>
      <c r="B1690">
        <v>2251</v>
      </c>
      <c r="C1690" t="s">
        <v>25</v>
      </c>
      <c r="D1690" t="s">
        <v>26</v>
      </c>
      <c r="E1690" t="s">
        <v>27</v>
      </c>
      <c r="F1690" t="s">
        <v>9</v>
      </c>
      <c r="G1690" t="s">
        <v>10</v>
      </c>
      <c r="H1690" t="s">
        <v>1</v>
      </c>
      <c r="I1690" t="s">
        <v>85</v>
      </c>
      <c r="J1690" t="s">
        <v>86</v>
      </c>
      <c r="K1690">
        <v>693</v>
      </c>
    </row>
    <row r="1691" spans="1:11">
      <c r="A1691" t="s">
        <v>66</v>
      </c>
      <c r="B1691">
        <v>2251</v>
      </c>
      <c r="C1691" t="s">
        <v>25</v>
      </c>
      <c r="D1691" t="s">
        <v>26</v>
      </c>
      <c r="E1691" t="s">
        <v>27</v>
      </c>
      <c r="F1691" t="s">
        <v>16</v>
      </c>
      <c r="G1691" t="s">
        <v>17</v>
      </c>
      <c r="H1691" t="s">
        <v>1</v>
      </c>
      <c r="I1691" t="s">
        <v>85</v>
      </c>
      <c r="J1691" t="s">
        <v>86</v>
      </c>
      <c r="K1691">
        <v>132</v>
      </c>
    </row>
    <row r="1692" spans="1:11">
      <c r="A1692" t="s">
        <v>66</v>
      </c>
      <c r="B1692">
        <v>2247</v>
      </c>
      <c r="C1692" t="s">
        <v>64</v>
      </c>
      <c r="D1692" t="s">
        <v>26</v>
      </c>
      <c r="E1692" t="s">
        <v>23</v>
      </c>
      <c r="F1692" t="s">
        <v>0</v>
      </c>
      <c r="G1692" t="s">
        <v>24</v>
      </c>
      <c r="H1692" t="s">
        <v>1</v>
      </c>
      <c r="I1692" t="s">
        <v>83</v>
      </c>
      <c r="J1692" t="s">
        <v>84</v>
      </c>
      <c r="K1692">
        <v>20961</v>
      </c>
    </row>
    <row r="1693" spans="1:11">
      <c r="A1693" t="s">
        <v>66</v>
      </c>
      <c r="B1693">
        <v>2197</v>
      </c>
      <c r="C1693" t="s">
        <v>62</v>
      </c>
      <c r="D1693" t="s">
        <v>31</v>
      </c>
      <c r="E1693" t="s">
        <v>23</v>
      </c>
      <c r="F1693" t="s">
        <v>8</v>
      </c>
      <c r="G1693" t="s">
        <v>14</v>
      </c>
      <c r="H1693" t="s">
        <v>5</v>
      </c>
      <c r="I1693" t="s">
        <v>85</v>
      </c>
      <c r="J1693" t="s">
        <v>86</v>
      </c>
      <c r="K1693">
        <v>1030.5</v>
      </c>
    </row>
    <row r="1694" spans="1:11">
      <c r="A1694" t="s">
        <v>66</v>
      </c>
      <c r="B1694">
        <v>2154</v>
      </c>
      <c r="C1694" t="s">
        <v>50</v>
      </c>
      <c r="D1694" t="s">
        <v>29</v>
      </c>
      <c r="E1694" t="s">
        <v>23</v>
      </c>
      <c r="F1694" t="s">
        <v>4</v>
      </c>
      <c r="G1694" t="s">
        <v>6</v>
      </c>
      <c r="H1694" t="s">
        <v>1</v>
      </c>
      <c r="I1694" t="s">
        <v>83</v>
      </c>
      <c r="J1694" t="s">
        <v>84</v>
      </c>
      <c r="K1694">
        <v>706</v>
      </c>
    </row>
    <row r="1695" spans="1:11">
      <c r="A1695" t="s">
        <v>66</v>
      </c>
      <c r="B1695">
        <v>2154</v>
      </c>
      <c r="C1695" t="s">
        <v>50</v>
      </c>
      <c r="D1695" t="s">
        <v>29</v>
      </c>
      <c r="E1695" t="s">
        <v>23</v>
      </c>
      <c r="F1695" t="s">
        <v>16</v>
      </c>
      <c r="G1695" t="s">
        <v>17</v>
      </c>
      <c r="H1695" t="s">
        <v>5</v>
      </c>
      <c r="I1695" t="s">
        <v>85</v>
      </c>
      <c r="J1695" t="s">
        <v>86</v>
      </c>
      <c r="K1695">
        <v>95</v>
      </c>
    </row>
    <row r="1696" spans="1:11">
      <c r="A1696" t="s">
        <v>66</v>
      </c>
      <c r="B1696">
        <v>2221</v>
      </c>
      <c r="C1696" t="s">
        <v>58</v>
      </c>
      <c r="D1696" t="s">
        <v>22</v>
      </c>
      <c r="E1696" t="s">
        <v>23</v>
      </c>
      <c r="F1696" t="s">
        <v>12</v>
      </c>
      <c r="G1696" t="s">
        <v>13</v>
      </c>
      <c r="H1696" t="s">
        <v>5</v>
      </c>
      <c r="I1696" t="s">
        <v>83</v>
      </c>
      <c r="J1696" t="s">
        <v>84</v>
      </c>
      <c r="K1696">
        <v>1791</v>
      </c>
    </row>
    <row r="1697" spans="1:11">
      <c r="A1697" t="s">
        <v>66</v>
      </c>
      <c r="B1697">
        <v>2207</v>
      </c>
      <c r="C1697" t="s">
        <v>57</v>
      </c>
      <c r="D1697" t="s">
        <v>49</v>
      </c>
      <c r="E1697" t="s">
        <v>23</v>
      </c>
      <c r="F1697" t="s">
        <v>0</v>
      </c>
      <c r="G1697" t="s">
        <v>24</v>
      </c>
      <c r="H1697" t="s">
        <v>1</v>
      </c>
      <c r="I1697" t="s">
        <v>85</v>
      </c>
      <c r="J1697" t="s">
        <v>86</v>
      </c>
      <c r="K1697">
        <v>2493</v>
      </c>
    </row>
    <row r="1698" spans="1:11">
      <c r="A1698" t="s">
        <v>66</v>
      </c>
      <c r="B1698">
        <v>2214</v>
      </c>
      <c r="C1698" t="s">
        <v>21</v>
      </c>
      <c r="D1698" t="s">
        <v>22</v>
      </c>
      <c r="E1698" t="s">
        <v>23</v>
      </c>
      <c r="F1698" t="s">
        <v>2</v>
      </c>
      <c r="G1698" t="s">
        <v>11</v>
      </c>
      <c r="H1698" t="s">
        <v>1</v>
      </c>
      <c r="I1698" t="s">
        <v>83</v>
      </c>
      <c r="J1698" t="s">
        <v>84</v>
      </c>
      <c r="K1698">
        <v>9279</v>
      </c>
    </row>
    <row r="1699" spans="1:11">
      <c r="A1699" t="s">
        <v>66</v>
      </c>
      <c r="B1699">
        <v>2224</v>
      </c>
      <c r="C1699" t="s">
        <v>60</v>
      </c>
      <c r="D1699" t="s">
        <v>41</v>
      </c>
      <c r="E1699" t="s">
        <v>23</v>
      </c>
      <c r="F1699" t="s">
        <v>0</v>
      </c>
      <c r="G1699" t="s">
        <v>24</v>
      </c>
      <c r="H1699" t="s">
        <v>1</v>
      </c>
      <c r="I1699" t="s">
        <v>85</v>
      </c>
      <c r="J1699" t="s">
        <v>86</v>
      </c>
      <c r="K1699">
        <v>631</v>
      </c>
    </row>
    <row r="1700" spans="1:11">
      <c r="A1700" t="s">
        <v>66</v>
      </c>
      <c r="B1700">
        <v>2191</v>
      </c>
      <c r="C1700" t="s">
        <v>39</v>
      </c>
      <c r="D1700" t="s">
        <v>35</v>
      </c>
      <c r="E1700" t="s">
        <v>23</v>
      </c>
      <c r="F1700" t="s">
        <v>3</v>
      </c>
      <c r="G1700" t="s">
        <v>43</v>
      </c>
      <c r="H1700" t="s">
        <v>5</v>
      </c>
      <c r="I1700" t="s">
        <v>83</v>
      </c>
      <c r="J1700" t="s">
        <v>84</v>
      </c>
      <c r="K1700">
        <v>6221</v>
      </c>
    </row>
    <row r="1701" spans="1:11">
      <c r="A1701" t="s">
        <v>66</v>
      </c>
      <c r="B1701">
        <v>2231</v>
      </c>
      <c r="C1701" t="s">
        <v>40</v>
      </c>
      <c r="D1701" t="s">
        <v>41</v>
      </c>
      <c r="E1701" t="s">
        <v>23</v>
      </c>
      <c r="F1701" t="s">
        <v>0</v>
      </c>
      <c r="G1701" t="s">
        <v>24</v>
      </c>
      <c r="H1701" t="s">
        <v>5</v>
      </c>
      <c r="I1701" t="s">
        <v>85</v>
      </c>
      <c r="J1701" t="s">
        <v>86</v>
      </c>
      <c r="K1701">
        <v>3035</v>
      </c>
    </row>
    <row r="1702" spans="1:11">
      <c r="A1702" t="s">
        <v>66</v>
      </c>
      <c r="B1702">
        <v>2251</v>
      </c>
      <c r="C1702" t="s">
        <v>25</v>
      </c>
      <c r="D1702" t="s">
        <v>26</v>
      </c>
      <c r="E1702" t="s">
        <v>27</v>
      </c>
      <c r="F1702" t="s">
        <v>12</v>
      </c>
      <c r="G1702" t="s">
        <v>13</v>
      </c>
      <c r="H1702" t="s">
        <v>5</v>
      </c>
      <c r="I1702" t="s">
        <v>83</v>
      </c>
      <c r="J1702" t="s">
        <v>84</v>
      </c>
      <c r="K1702">
        <v>1427</v>
      </c>
    </row>
    <row r="1703" spans="1:11">
      <c r="A1703" t="s">
        <v>66</v>
      </c>
      <c r="B1703">
        <v>2247</v>
      </c>
      <c r="C1703" t="s">
        <v>64</v>
      </c>
      <c r="D1703" t="s">
        <v>26</v>
      </c>
      <c r="E1703" t="s">
        <v>23</v>
      </c>
      <c r="F1703" t="s">
        <v>4</v>
      </c>
      <c r="G1703" t="s">
        <v>6</v>
      </c>
      <c r="H1703" t="s">
        <v>5</v>
      </c>
      <c r="I1703" t="s">
        <v>85</v>
      </c>
      <c r="J1703" t="s">
        <v>86</v>
      </c>
      <c r="K1703">
        <v>35</v>
      </c>
    </row>
    <row r="1704" spans="1:11">
      <c r="A1704" t="s">
        <v>66</v>
      </c>
      <c r="B1704">
        <v>2234</v>
      </c>
      <c r="C1704" t="s">
        <v>61</v>
      </c>
      <c r="D1704" t="s">
        <v>38</v>
      </c>
      <c r="E1704" t="s">
        <v>23</v>
      </c>
      <c r="F1704" t="s">
        <v>4</v>
      </c>
      <c r="G1704" t="s">
        <v>6</v>
      </c>
      <c r="H1704" t="s">
        <v>1</v>
      </c>
      <c r="I1704" t="s">
        <v>85</v>
      </c>
      <c r="J1704" t="s">
        <v>86</v>
      </c>
      <c r="K1704">
        <v>190</v>
      </c>
    </row>
    <row r="1705" spans="1:11">
      <c r="A1705" t="s">
        <v>66</v>
      </c>
      <c r="B1705">
        <v>2221</v>
      </c>
      <c r="C1705" t="s">
        <v>58</v>
      </c>
      <c r="D1705" t="s">
        <v>22</v>
      </c>
      <c r="E1705" t="s">
        <v>23</v>
      </c>
      <c r="F1705" t="s">
        <v>4</v>
      </c>
      <c r="G1705" t="s">
        <v>6</v>
      </c>
      <c r="H1705" t="s">
        <v>1</v>
      </c>
      <c r="I1705" t="s">
        <v>83</v>
      </c>
      <c r="J1705" t="s">
        <v>84</v>
      </c>
      <c r="K1705">
        <v>11022</v>
      </c>
    </row>
    <row r="1706" spans="1:11">
      <c r="A1706" t="s">
        <v>66</v>
      </c>
      <c r="B1706">
        <v>2161</v>
      </c>
      <c r="C1706" t="s">
        <v>28</v>
      </c>
      <c r="D1706" t="s">
        <v>29</v>
      </c>
      <c r="E1706" t="s">
        <v>23</v>
      </c>
      <c r="F1706" t="s">
        <v>0</v>
      </c>
      <c r="G1706" t="s">
        <v>24</v>
      </c>
      <c r="H1706" t="s">
        <v>1</v>
      </c>
      <c r="I1706" t="s">
        <v>85</v>
      </c>
      <c r="J1706" t="s">
        <v>86</v>
      </c>
      <c r="K1706">
        <v>2606</v>
      </c>
    </row>
    <row r="1707" spans="1:11">
      <c r="A1707" t="s">
        <v>66</v>
      </c>
      <c r="B1707">
        <v>2164</v>
      </c>
      <c r="C1707" t="s">
        <v>56</v>
      </c>
      <c r="D1707" t="s">
        <v>33</v>
      </c>
      <c r="E1707" t="s">
        <v>23</v>
      </c>
      <c r="F1707" t="s">
        <v>2</v>
      </c>
      <c r="G1707" t="s">
        <v>11</v>
      </c>
      <c r="H1707" t="s">
        <v>1</v>
      </c>
      <c r="I1707" t="s">
        <v>83</v>
      </c>
      <c r="J1707" t="s">
        <v>84</v>
      </c>
      <c r="K1707">
        <v>9274</v>
      </c>
    </row>
    <row r="1708" spans="1:11">
      <c r="A1708" t="s">
        <v>66</v>
      </c>
      <c r="B1708">
        <v>2164</v>
      </c>
      <c r="C1708" t="s">
        <v>56</v>
      </c>
      <c r="D1708" t="s">
        <v>33</v>
      </c>
      <c r="E1708" t="s">
        <v>23</v>
      </c>
      <c r="F1708" t="s">
        <v>4</v>
      </c>
      <c r="G1708" t="s">
        <v>6</v>
      </c>
      <c r="H1708" t="s">
        <v>5</v>
      </c>
      <c r="I1708" t="s">
        <v>83</v>
      </c>
      <c r="J1708" t="s">
        <v>84</v>
      </c>
      <c r="K1708">
        <v>29</v>
      </c>
    </row>
    <row r="1709" spans="1:11">
      <c r="A1709" t="s">
        <v>66</v>
      </c>
      <c r="B1709">
        <v>2244</v>
      </c>
      <c r="C1709" t="s">
        <v>45</v>
      </c>
      <c r="D1709" t="s">
        <v>26</v>
      </c>
      <c r="E1709" t="s">
        <v>23</v>
      </c>
      <c r="F1709" t="s">
        <v>3</v>
      </c>
      <c r="G1709" t="s">
        <v>43</v>
      </c>
      <c r="H1709" t="s">
        <v>5</v>
      </c>
      <c r="I1709" t="s">
        <v>85</v>
      </c>
      <c r="J1709" t="s">
        <v>86</v>
      </c>
      <c r="K1709">
        <v>475</v>
      </c>
    </row>
    <row r="1710" spans="1:11">
      <c r="A1710" t="s">
        <v>66</v>
      </c>
      <c r="B1710">
        <v>2231</v>
      </c>
      <c r="C1710" t="s">
        <v>40</v>
      </c>
      <c r="D1710" t="s">
        <v>41</v>
      </c>
      <c r="E1710" t="s">
        <v>23</v>
      </c>
      <c r="F1710" t="s">
        <v>9</v>
      </c>
      <c r="G1710" t="s">
        <v>10</v>
      </c>
      <c r="H1710" t="s">
        <v>5</v>
      </c>
      <c r="I1710" t="s">
        <v>85</v>
      </c>
      <c r="J1710" t="s">
        <v>86</v>
      </c>
      <c r="K1710">
        <v>513</v>
      </c>
    </row>
    <row r="1711" spans="1:11">
      <c r="A1711" t="s">
        <v>66</v>
      </c>
      <c r="B1711">
        <v>2154</v>
      </c>
      <c r="C1711" t="s">
        <v>50</v>
      </c>
      <c r="D1711" t="s">
        <v>29</v>
      </c>
      <c r="E1711" t="s">
        <v>23</v>
      </c>
      <c r="F1711" t="s">
        <v>0</v>
      </c>
      <c r="G1711" t="s">
        <v>24</v>
      </c>
      <c r="H1711" t="s">
        <v>5</v>
      </c>
      <c r="I1711" t="s">
        <v>85</v>
      </c>
      <c r="J1711" t="s">
        <v>86</v>
      </c>
      <c r="K1711">
        <v>252</v>
      </c>
    </row>
    <row r="1712" spans="1:11">
      <c r="A1712" t="s">
        <v>66</v>
      </c>
      <c r="B1712">
        <v>2174</v>
      </c>
      <c r="C1712" t="s">
        <v>59</v>
      </c>
      <c r="D1712" t="s">
        <v>53</v>
      </c>
      <c r="E1712" t="s">
        <v>23</v>
      </c>
      <c r="F1712" t="s">
        <v>9</v>
      </c>
      <c r="G1712" t="s">
        <v>10</v>
      </c>
      <c r="H1712" t="s">
        <v>1</v>
      </c>
      <c r="I1712" t="s">
        <v>85</v>
      </c>
      <c r="J1712" t="s">
        <v>86</v>
      </c>
      <c r="K1712">
        <v>140</v>
      </c>
    </row>
    <row r="1713" spans="1:11">
      <c r="A1713" t="s">
        <v>66</v>
      </c>
      <c r="B1713">
        <v>2194</v>
      </c>
      <c r="C1713" t="s">
        <v>30</v>
      </c>
      <c r="D1713" t="s">
        <v>31</v>
      </c>
      <c r="E1713" t="s">
        <v>23</v>
      </c>
      <c r="F1713" t="s">
        <v>9</v>
      </c>
      <c r="G1713" t="s">
        <v>10</v>
      </c>
      <c r="H1713" t="s">
        <v>5</v>
      </c>
      <c r="I1713" t="s">
        <v>85</v>
      </c>
      <c r="J1713" t="s">
        <v>86</v>
      </c>
      <c r="K1713">
        <v>47</v>
      </c>
    </row>
    <row r="1714" spans="1:11">
      <c r="A1714" t="s">
        <v>66</v>
      </c>
      <c r="B1714">
        <v>2221</v>
      </c>
      <c r="C1714" t="s">
        <v>58</v>
      </c>
      <c r="D1714" t="s">
        <v>22</v>
      </c>
      <c r="E1714" t="s">
        <v>23</v>
      </c>
      <c r="F1714" t="s">
        <v>12</v>
      </c>
      <c r="G1714" t="s">
        <v>13</v>
      </c>
      <c r="H1714" t="s">
        <v>5</v>
      </c>
      <c r="I1714" t="s">
        <v>85</v>
      </c>
      <c r="J1714" t="s">
        <v>86</v>
      </c>
      <c r="K1714">
        <v>538</v>
      </c>
    </row>
    <row r="1715" spans="1:11">
      <c r="A1715" t="s">
        <v>66</v>
      </c>
      <c r="B1715">
        <v>2244</v>
      </c>
      <c r="C1715" t="s">
        <v>45</v>
      </c>
      <c r="D1715" t="s">
        <v>26</v>
      </c>
      <c r="E1715" t="s">
        <v>23</v>
      </c>
      <c r="F1715" t="s">
        <v>3</v>
      </c>
      <c r="G1715" t="s">
        <v>43</v>
      </c>
      <c r="H1715" t="s">
        <v>1</v>
      </c>
      <c r="I1715" t="s">
        <v>83</v>
      </c>
      <c r="J1715" t="s">
        <v>84</v>
      </c>
      <c r="K1715">
        <v>564</v>
      </c>
    </row>
    <row r="1716" spans="1:11">
      <c r="A1716" t="s">
        <v>66</v>
      </c>
      <c r="B1716">
        <v>2204</v>
      </c>
      <c r="C1716" t="s">
        <v>48</v>
      </c>
      <c r="D1716" t="s">
        <v>49</v>
      </c>
      <c r="E1716" t="s">
        <v>23</v>
      </c>
      <c r="F1716" t="s">
        <v>12</v>
      </c>
      <c r="G1716" t="s">
        <v>13</v>
      </c>
      <c r="H1716" t="s">
        <v>1</v>
      </c>
      <c r="I1716" t="s">
        <v>85</v>
      </c>
      <c r="J1716" t="s">
        <v>86</v>
      </c>
      <c r="K1716">
        <v>174</v>
      </c>
    </row>
    <row r="1717" spans="1:11">
      <c r="A1717" t="s">
        <v>66</v>
      </c>
      <c r="B1717">
        <v>2207</v>
      </c>
      <c r="C1717" t="s">
        <v>57</v>
      </c>
      <c r="D1717" t="s">
        <v>49</v>
      </c>
      <c r="E1717" t="s">
        <v>23</v>
      </c>
      <c r="F1717" t="s">
        <v>2</v>
      </c>
      <c r="G1717" t="s">
        <v>11</v>
      </c>
      <c r="H1717" t="s">
        <v>1</v>
      </c>
      <c r="I1717" t="s">
        <v>83</v>
      </c>
      <c r="J1717" t="s">
        <v>84</v>
      </c>
      <c r="K1717">
        <v>53036</v>
      </c>
    </row>
    <row r="1718" spans="1:11">
      <c r="A1718" t="s">
        <v>66</v>
      </c>
      <c r="B1718">
        <v>2244</v>
      </c>
      <c r="C1718" t="s">
        <v>45</v>
      </c>
      <c r="D1718" t="s">
        <v>26</v>
      </c>
      <c r="E1718" t="s">
        <v>23</v>
      </c>
      <c r="F1718" t="s">
        <v>4</v>
      </c>
      <c r="G1718" t="s">
        <v>6</v>
      </c>
      <c r="H1718" t="s">
        <v>1</v>
      </c>
      <c r="I1718" t="s">
        <v>85</v>
      </c>
      <c r="J1718" t="s">
        <v>86</v>
      </c>
      <c r="K1718">
        <v>215</v>
      </c>
    </row>
    <row r="1719" spans="1:11">
      <c r="A1719" t="s">
        <v>66</v>
      </c>
      <c r="B1719">
        <v>2161</v>
      </c>
      <c r="C1719" t="s">
        <v>28</v>
      </c>
      <c r="D1719" t="s">
        <v>29</v>
      </c>
      <c r="E1719" t="s">
        <v>23</v>
      </c>
      <c r="F1719" t="s">
        <v>16</v>
      </c>
      <c r="G1719" t="s">
        <v>17</v>
      </c>
      <c r="H1719" t="s">
        <v>1</v>
      </c>
      <c r="I1719" t="s">
        <v>85</v>
      </c>
      <c r="J1719" t="s">
        <v>86</v>
      </c>
      <c r="K1719">
        <v>85</v>
      </c>
    </row>
    <row r="1720" spans="1:11">
      <c r="A1720" t="s">
        <v>66</v>
      </c>
      <c r="B1720">
        <v>2164</v>
      </c>
      <c r="C1720" t="s">
        <v>56</v>
      </c>
      <c r="D1720" t="s">
        <v>33</v>
      </c>
      <c r="E1720" t="s">
        <v>23</v>
      </c>
      <c r="F1720" t="s">
        <v>16</v>
      </c>
      <c r="G1720" t="s">
        <v>17</v>
      </c>
      <c r="H1720" t="s">
        <v>1</v>
      </c>
      <c r="I1720" t="s">
        <v>85</v>
      </c>
      <c r="J1720" t="s">
        <v>86</v>
      </c>
      <c r="K1720">
        <v>289</v>
      </c>
    </row>
    <row r="1721" spans="1:11">
      <c r="A1721" t="s">
        <v>66</v>
      </c>
      <c r="B1721">
        <v>2181</v>
      </c>
      <c r="C1721" t="s">
        <v>55</v>
      </c>
      <c r="D1721" t="s">
        <v>53</v>
      </c>
      <c r="E1721" t="s">
        <v>23</v>
      </c>
      <c r="F1721" t="s">
        <v>8</v>
      </c>
      <c r="G1721" t="s">
        <v>14</v>
      </c>
      <c r="H1721" t="s">
        <v>5</v>
      </c>
      <c r="I1721" t="s">
        <v>83</v>
      </c>
      <c r="J1721" t="s">
        <v>84</v>
      </c>
      <c r="K1721">
        <v>1168.5</v>
      </c>
    </row>
    <row r="1722" spans="1:11">
      <c r="A1722" t="s">
        <v>66</v>
      </c>
      <c r="B1722">
        <v>2234</v>
      </c>
      <c r="C1722" t="s">
        <v>61</v>
      </c>
      <c r="D1722" t="s">
        <v>38</v>
      </c>
      <c r="E1722" t="s">
        <v>23</v>
      </c>
      <c r="F1722" t="s">
        <v>16</v>
      </c>
      <c r="G1722" t="s">
        <v>17</v>
      </c>
      <c r="H1722" t="s">
        <v>1</v>
      </c>
      <c r="I1722" t="s">
        <v>83</v>
      </c>
      <c r="J1722" t="s">
        <v>84</v>
      </c>
      <c r="K1722">
        <v>441</v>
      </c>
    </row>
    <row r="1723" spans="1:11">
      <c r="A1723" t="s">
        <v>66</v>
      </c>
      <c r="B1723">
        <v>2197</v>
      </c>
      <c r="C1723" t="s">
        <v>62</v>
      </c>
      <c r="D1723" t="s">
        <v>31</v>
      </c>
      <c r="E1723" t="s">
        <v>23</v>
      </c>
      <c r="F1723" t="s">
        <v>9</v>
      </c>
      <c r="G1723" t="s">
        <v>10</v>
      </c>
      <c r="H1723" t="s">
        <v>5</v>
      </c>
      <c r="I1723" t="s">
        <v>83</v>
      </c>
      <c r="J1723" t="s">
        <v>84</v>
      </c>
      <c r="K1723">
        <v>4145</v>
      </c>
    </row>
    <row r="1724" spans="1:11">
      <c r="A1724" t="s">
        <v>66</v>
      </c>
      <c r="B1724">
        <v>2204</v>
      </c>
      <c r="C1724" t="s">
        <v>48</v>
      </c>
      <c r="D1724" t="s">
        <v>49</v>
      </c>
      <c r="E1724" t="s">
        <v>23</v>
      </c>
      <c r="F1724" t="s">
        <v>8</v>
      </c>
      <c r="G1724" t="s">
        <v>14</v>
      </c>
      <c r="H1724" t="s">
        <v>1</v>
      </c>
      <c r="I1724" t="s">
        <v>83</v>
      </c>
      <c r="J1724" t="s">
        <v>84</v>
      </c>
      <c r="K1724">
        <v>2072</v>
      </c>
    </row>
    <row r="1725" spans="1:11">
      <c r="A1725" t="s">
        <v>66</v>
      </c>
      <c r="B1725">
        <v>2221</v>
      </c>
      <c r="C1725" t="s">
        <v>58</v>
      </c>
      <c r="D1725" t="s">
        <v>22</v>
      </c>
      <c r="E1725" t="s">
        <v>23</v>
      </c>
      <c r="F1725" t="s">
        <v>2</v>
      </c>
      <c r="G1725" t="s">
        <v>11</v>
      </c>
      <c r="H1725" t="s">
        <v>1</v>
      </c>
      <c r="I1725" t="s">
        <v>85</v>
      </c>
      <c r="J1725" t="s">
        <v>86</v>
      </c>
      <c r="K1725">
        <v>5877</v>
      </c>
    </row>
    <row r="1726" spans="1:11">
      <c r="A1726" t="s">
        <v>66</v>
      </c>
      <c r="B1726">
        <v>2154</v>
      </c>
      <c r="C1726" t="s">
        <v>50</v>
      </c>
      <c r="D1726" t="s">
        <v>29</v>
      </c>
      <c r="E1726" t="s">
        <v>23</v>
      </c>
      <c r="F1726" t="s">
        <v>2</v>
      </c>
      <c r="G1726" t="s">
        <v>11</v>
      </c>
      <c r="H1726" t="s">
        <v>5</v>
      </c>
      <c r="I1726" t="s">
        <v>85</v>
      </c>
      <c r="J1726" t="s">
        <v>86</v>
      </c>
      <c r="K1726">
        <v>79</v>
      </c>
    </row>
    <row r="1727" spans="1:11">
      <c r="A1727" t="s">
        <v>66</v>
      </c>
      <c r="B1727">
        <v>2167</v>
      </c>
      <c r="C1727" t="s">
        <v>63</v>
      </c>
      <c r="D1727" t="s">
        <v>33</v>
      </c>
      <c r="E1727" t="s">
        <v>23</v>
      </c>
      <c r="F1727" t="s">
        <v>3</v>
      </c>
      <c r="G1727" t="s">
        <v>43</v>
      </c>
      <c r="H1727" t="s">
        <v>1</v>
      </c>
      <c r="I1727" t="s">
        <v>85</v>
      </c>
      <c r="J1727" t="s">
        <v>86</v>
      </c>
      <c r="K1727">
        <v>246</v>
      </c>
    </row>
    <row r="1728" spans="1:11">
      <c r="A1728" t="s">
        <v>66</v>
      </c>
      <c r="B1728">
        <v>2227</v>
      </c>
      <c r="C1728" t="s">
        <v>44</v>
      </c>
      <c r="D1728" t="s">
        <v>41</v>
      </c>
      <c r="E1728" t="s">
        <v>23</v>
      </c>
      <c r="F1728" t="s">
        <v>12</v>
      </c>
      <c r="G1728" t="s">
        <v>13</v>
      </c>
      <c r="H1728" t="s">
        <v>5</v>
      </c>
      <c r="I1728" t="s">
        <v>83</v>
      </c>
      <c r="J1728" t="s">
        <v>84</v>
      </c>
      <c r="K1728">
        <v>1657</v>
      </c>
    </row>
    <row r="1729" spans="1:11">
      <c r="A1729" t="s">
        <v>66</v>
      </c>
      <c r="B1729">
        <v>2241</v>
      </c>
      <c r="C1729" t="s">
        <v>37</v>
      </c>
      <c r="D1729" t="s">
        <v>38</v>
      </c>
      <c r="E1729" t="s">
        <v>23</v>
      </c>
      <c r="F1729" t="s">
        <v>8</v>
      </c>
      <c r="G1729" t="s">
        <v>14</v>
      </c>
      <c r="H1729" t="s">
        <v>1</v>
      </c>
      <c r="I1729" t="s">
        <v>83</v>
      </c>
      <c r="J1729" t="s">
        <v>84</v>
      </c>
      <c r="K1729">
        <v>13133</v>
      </c>
    </row>
    <row r="1730" spans="1:11">
      <c r="A1730" t="s">
        <v>66</v>
      </c>
      <c r="B1730">
        <v>2241</v>
      </c>
      <c r="C1730" t="s">
        <v>37</v>
      </c>
      <c r="D1730" t="s">
        <v>38</v>
      </c>
      <c r="E1730" t="s">
        <v>23</v>
      </c>
      <c r="F1730" t="s">
        <v>0</v>
      </c>
      <c r="G1730" t="s">
        <v>24</v>
      </c>
      <c r="H1730" t="s">
        <v>5</v>
      </c>
      <c r="I1730" t="s">
        <v>85</v>
      </c>
      <c r="J1730" t="s">
        <v>86</v>
      </c>
      <c r="K1730">
        <v>2443</v>
      </c>
    </row>
    <row r="1731" spans="1:11">
      <c r="A1731" t="s">
        <v>66</v>
      </c>
      <c r="B1731">
        <v>2177</v>
      </c>
      <c r="C1731" t="s">
        <v>52</v>
      </c>
      <c r="D1731" t="s">
        <v>53</v>
      </c>
      <c r="E1731" t="s">
        <v>23</v>
      </c>
      <c r="F1731" t="s">
        <v>2</v>
      </c>
      <c r="G1731" t="s">
        <v>11</v>
      </c>
      <c r="H1731" t="s">
        <v>1</v>
      </c>
      <c r="I1731" t="s">
        <v>85</v>
      </c>
      <c r="J1731" t="s">
        <v>86</v>
      </c>
      <c r="K1731">
        <v>10479</v>
      </c>
    </row>
    <row r="1732" spans="1:11">
      <c r="A1732" t="s">
        <v>66</v>
      </c>
      <c r="B1732">
        <v>2177</v>
      </c>
      <c r="C1732" t="s">
        <v>52</v>
      </c>
      <c r="D1732" t="s">
        <v>53</v>
      </c>
      <c r="E1732" t="s">
        <v>23</v>
      </c>
      <c r="F1732" t="s">
        <v>9</v>
      </c>
      <c r="G1732" t="s">
        <v>10</v>
      </c>
      <c r="H1732" t="s">
        <v>1</v>
      </c>
      <c r="I1732" t="s">
        <v>85</v>
      </c>
      <c r="J1732" t="s">
        <v>86</v>
      </c>
      <c r="K1732">
        <v>862</v>
      </c>
    </row>
    <row r="1733" spans="1:11">
      <c r="A1733" t="s">
        <v>66</v>
      </c>
      <c r="B1733">
        <v>2231</v>
      </c>
      <c r="C1733" t="s">
        <v>40</v>
      </c>
      <c r="D1733" t="s">
        <v>41</v>
      </c>
      <c r="E1733" t="s">
        <v>23</v>
      </c>
      <c r="F1733" t="s">
        <v>2</v>
      </c>
      <c r="G1733" t="s">
        <v>11</v>
      </c>
      <c r="H1733" t="s">
        <v>1</v>
      </c>
      <c r="I1733" t="s">
        <v>83</v>
      </c>
      <c r="J1733" t="s">
        <v>84</v>
      </c>
      <c r="K1733">
        <v>40157</v>
      </c>
    </row>
    <row r="1734" spans="1:11">
      <c r="A1734" t="s">
        <v>66</v>
      </c>
      <c r="B1734">
        <v>2164</v>
      </c>
      <c r="C1734" t="s">
        <v>56</v>
      </c>
      <c r="D1734" t="s">
        <v>33</v>
      </c>
      <c r="E1734" t="s">
        <v>23</v>
      </c>
      <c r="F1734" t="s">
        <v>0</v>
      </c>
      <c r="G1734" t="s">
        <v>24</v>
      </c>
      <c r="H1734" t="s">
        <v>1</v>
      </c>
      <c r="I1734" t="s">
        <v>85</v>
      </c>
      <c r="J1734" t="s">
        <v>86</v>
      </c>
      <c r="K1734">
        <v>846</v>
      </c>
    </row>
    <row r="1735" spans="1:11">
      <c r="A1735" t="s">
        <v>66</v>
      </c>
      <c r="B1735">
        <v>2197</v>
      </c>
      <c r="C1735" t="s">
        <v>62</v>
      </c>
      <c r="D1735" t="s">
        <v>31</v>
      </c>
      <c r="E1735" t="s">
        <v>23</v>
      </c>
      <c r="F1735" t="s">
        <v>12</v>
      </c>
      <c r="G1735" t="s">
        <v>13</v>
      </c>
      <c r="H1735" t="s">
        <v>1</v>
      </c>
      <c r="I1735" t="s">
        <v>85</v>
      </c>
      <c r="J1735" t="s">
        <v>86</v>
      </c>
      <c r="K1735">
        <v>851</v>
      </c>
    </row>
    <row r="1736" spans="1:11">
      <c r="A1736" t="s">
        <v>66</v>
      </c>
      <c r="B1736">
        <v>2221</v>
      </c>
      <c r="C1736" t="s">
        <v>58</v>
      </c>
      <c r="D1736" t="s">
        <v>22</v>
      </c>
      <c r="E1736" t="s">
        <v>23</v>
      </c>
      <c r="F1736" t="s">
        <v>8</v>
      </c>
      <c r="G1736" t="s">
        <v>14</v>
      </c>
      <c r="H1736" t="s">
        <v>5</v>
      </c>
      <c r="I1736" t="s">
        <v>85</v>
      </c>
      <c r="J1736" t="s">
        <v>86</v>
      </c>
      <c r="K1736">
        <v>1482</v>
      </c>
    </row>
    <row r="1737" spans="1:11">
      <c r="A1737" t="s">
        <v>66</v>
      </c>
      <c r="B1737">
        <v>2161</v>
      </c>
      <c r="C1737" t="s">
        <v>28</v>
      </c>
      <c r="D1737" t="s">
        <v>29</v>
      </c>
      <c r="E1737" t="s">
        <v>23</v>
      </c>
      <c r="F1737" t="s">
        <v>9</v>
      </c>
      <c r="G1737" t="s">
        <v>10</v>
      </c>
      <c r="H1737" t="s">
        <v>1</v>
      </c>
      <c r="I1737" t="s">
        <v>85</v>
      </c>
      <c r="J1737" t="s">
        <v>86</v>
      </c>
      <c r="K1737">
        <v>742</v>
      </c>
    </row>
    <row r="1738" spans="1:11">
      <c r="A1738" t="s">
        <v>66</v>
      </c>
      <c r="B1738">
        <v>2191</v>
      </c>
      <c r="C1738" t="s">
        <v>39</v>
      </c>
      <c r="D1738" t="s">
        <v>35</v>
      </c>
      <c r="E1738" t="s">
        <v>23</v>
      </c>
      <c r="F1738" t="s">
        <v>3</v>
      </c>
      <c r="G1738" t="s">
        <v>43</v>
      </c>
      <c r="H1738" t="s">
        <v>5</v>
      </c>
      <c r="I1738" t="s">
        <v>85</v>
      </c>
      <c r="J1738" t="s">
        <v>86</v>
      </c>
      <c r="K1738">
        <v>478</v>
      </c>
    </row>
    <row r="1739" spans="1:11">
      <c r="A1739" t="s">
        <v>66</v>
      </c>
      <c r="B1739">
        <v>2164</v>
      </c>
      <c r="C1739" t="s">
        <v>56</v>
      </c>
      <c r="D1739" t="s">
        <v>33</v>
      </c>
      <c r="E1739" t="s">
        <v>23</v>
      </c>
      <c r="F1739" t="s">
        <v>0</v>
      </c>
      <c r="G1739" t="s">
        <v>24</v>
      </c>
      <c r="H1739" t="s">
        <v>5</v>
      </c>
      <c r="I1739" t="s">
        <v>83</v>
      </c>
      <c r="J1739" t="s">
        <v>84</v>
      </c>
      <c r="K1739">
        <v>1801</v>
      </c>
    </row>
    <row r="1740" spans="1:11">
      <c r="A1740" t="s">
        <v>66</v>
      </c>
      <c r="B1740">
        <v>2227</v>
      </c>
      <c r="C1740" t="s">
        <v>44</v>
      </c>
      <c r="D1740" t="s">
        <v>41</v>
      </c>
      <c r="E1740" t="s">
        <v>23</v>
      </c>
      <c r="F1740" t="s">
        <v>16</v>
      </c>
      <c r="G1740" t="s">
        <v>17</v>
      </c>
      <c r="H1740" t="s">
        <v>1</v>
      </c>
      <c r="I1740" t="s">
        <v>83</v>
      </c>
      <c r="J1740" t="s">
        <v>84</v>
      </c>
      <c r="K1740">
        <v>757</v>
      </c>
    </row>
    <row r="1741" spans="1:11">
      <c r="A1741" t="s">
        <v>66</v>
      </c>
      <c r="B1741">
        <v>2171</v>
      </c>
      <c r="C1741" t="s">
        <v>32</v>
      </c>
      <c r="D1741" t="s">
        <v>33</v>
      </c>
      <c r="E1741" t="s">
        <v>23</v>
      </c>
      <c r="F1741" t="s">
        <v>3</v>
      </c>
      <c r="G1741" t="s">
        <v>43</v>
      </c>
      <c r="H1741" t="s">
        <v>1</v>
      </c>
      <c r="I1741" t="s">
        <v>85</v>
      </c>
      <c r="J1741" t="s">
        <v>86</v>
      </c>
      <c r="K1741">
        <v>204</v>
      </c>
    </row>
    <row r="1742" spans="1:11">
      <c r="A1742" t="s">
        <v>66</v>
      </c>
      <c r="B1742">
        <v>2154</v>
      </c>
      <c r="C1742" t="s">
        <v>50</v>
      </c>
      <c r="D1742" t="s">
        <v>29</v>
      </c>
      <c r="E1742" t="s">
        <v>23</v>
      </c>
      <c r="F1742" t="s">
        <v>8</v>
      </c>
      <c r="G1742" t="s">
        <v>14</v>
      </c>
      <c r="H1742" t="s">
        <v>1</v>
      </c>
      <c r="I1742" t="s">
        <v>83</v>
      </c>
      <c r="J1742" t="s">
        <v>84</v>
      </c>
      <c r="K1742">
        <v>1056</v>
      </c>
    </row>
    <row r="1743" spans="1:11">
      <c r="A1743" t="s">
        <v>66</v>
      </c>
      <c r="B1743">
        <v>2234</v>
      </c>
      <c r="C1743" t="s">
        <v>61</v>
      </c>
      <c r="D1743" t="s">
        <v>38</v>
      </c>
      <c r="E1743" t="s">
        <v>23</v>
      </c>
      <c r="F1743" t="s">
        <v>3</v>
      </c>
      <c r="G1743" t="s">
        <v>43</v>
      </c>
      <c r="H1743" t="s">
        <v>1</v>
      </c>
      <c r="I1743" t="s">
        <v>85</v>
      </c>
      <c r="J1743" t="s">
        <v>86</v>
      </c>
      <c r="K1743">
        <v>33</v>
      </c>
    </row>
    <row r="1744" spans="1:11">
      <c r="A1744" t="s">
        <v>66</v>
      </c>
      <c r="B1744">
        <v>2247</v>
      </c>
      <c r="C1744" t="s">
        <v>64</v>
      </c>
      <c r="D1744" t="s">
        <v>26</v>
      </c>
      <c r="E1744" t="s">
        <v>23</v>
      </c>
      <c r="F1744" t="s">
        <v>8</v>
      </c>
      <c r="G1744" t="s">
        <v>14</v>
      </c>
      <c r="H1744" t="s">
        <v>1</v>
      </c>
      <c r="I1744" t="s">
        <v>83</v>
      </c>
      <c r="J1744" t="s">
        <v>84</v>
      </c>
      <c r="K1744">
        <v>14373</v>
      </c>
    </row>
    <row r="1745" spans="1:11">
      <c r="A1745" t="s">
        <v>66</v>
      </c>
      <c r="B1745">
        <v>2224</v>
      </c>
      <c r="C1745" t="s">
        <v>60</v>
      </c>
      <c r="D1745" t="s">
        <v>41</v>
      </c>
      <c r="E1745" t="s">
        <v>23</v>
      </c>
      <c r="F1745" t="s">
        <v>16</v>
      </c>
      <c r="G1745" t="s">
        <v>17</v>
      </c>
      <c r="H1745" t="s">
        <v>1</v>
      </c>
      <c r="I1745" t="s">
        <v>85</v>
      </c>
      <c r="J1745" t="s">
        <v>86</v>
      </c>
      <c r="K1745">
        <v>64</v>
      </c>
    </row>
    <row r="1746" spans="1:11">
      <c r="A1746" t="s">
        <v>66</v>
      </c>
      <c r="B1746">
        <v>2157</v>
      </c>
      <c r="C1746" t="s">
        <v>46</v>
      </c>
      <c r="D1746" t="s">
        <v>29</v>
      </c>
      <c r="E1746" t="s">
        <v>23</v>
      </c>
      <c r="F1746" t="s">
        <v>8</v>
      </c>
      <c r="G1746" t="s">
        <v>14</v>
      </c>
      <c r="H1746" t="s">
        <v>5</v>
      </c>
      <c r="I1746" t="s">
        <v>85</v>
      </c>
      <c r="J1746" t="s">
        <v>86</v>
      </c>
      <c r="K1746">
        <v>1696.5</v>
      </c>
    </row>
    <row r="1747" spans="1:11">
      <c r="A1747" t="s">
        <v>66</v>
      </c>
      <c r="B1747">
        <v>2157</v>
      </c>
      <c r="C1747" t="s">
        <v>46</v>
      </c>
      <c r="D1747" t="s">
        <v>29</v>
      </c>
      <c r="E1747" t="s">
        <v>23</v>
      </c>
      <c r="F1747" t="s">
        <v>2</v>
      </c>
      <c r="G1747" t="s">
        <v>11</v>
      </c>
      <c r="H1747" t="s">
        <v>1</v>
      </c>
      <c r="I1747" t="s">
        <v>83</v>
      </c>
      <c r="J1747" t="s">
        <v>84</v>
      </c>
      <c r="K1747">
        <v>61626</v>
      </c>
    </row>
    <row r="1748" spans="1:11">
      <c r="A1748" t="s">
        <v>66</v>
      </c>
      <c r="B1748">
        <v>2194</v>
      </c>
      <c r="C1748" t="s">
        <v>30</v>
      </c>
      <c r="D1748" t="s">
        <v>31</v>
      </c>
      <c r="E1748" t="s">
        <v>23</v>
      </c>
      <c r="F1748" t="s">
        <v>3</v>
      </c>
      <c r="G1748" t="s">
        <v>43</v>
      </c>
      <c r="H1748" t="s">
        <v>5</v>
      </c>
      <c r="I1748" t="s">
        <v>83</v>
      </c>
      <c r="J1748" t="s">
        <v>84</v>
      </c>
      <c r="K1748">
        <v>3783</v>
      </c>
    </row>
    <row r="1749" spans="1:11">
      <c r="A1749" t="s">
        <v>66</v>
      </c>
      <c r="B1749">
        <v>2207</v>
      </c>
      <c r="C1749" t="s">
        <v>57</v>
      </c>
      <c r="D1749" t="s">
        <v>49</v>
      </c>
      <c r="E1749" t="s">
        <v>23</v>
      </c>
      <c r="F1749" t="s">
        <v>0</v>
      </c>
      <c r="G1749" t="s">
        <v>24</v>
      </c>
      <c r="H1749" t="s">
        <v>5</v>
      </c>
      <c r="I1749" t="s">
        <v>83</v>
      </c>
      <c r="J1749" t="s">
        <v>84</v>
      </c>
      <c r="K1749">
        <v>6462</v>
      </c>
    </row>
    <row r="1750" spans="1:11">
      <c r="A1750" t="s">
        <v>66</v>
      </c>
      <c r="B1750">
        <v>2224</v>
      </c>
      <c r="C1750" t="s">
        <v>60</v>
      </c>
      <c r="D1750" t="s">
        <v>41</v>
      </c>
      <c r="E1750" t="s">
        <v>23</v>
      </c>
      <c r="F1750" t="s">
        <v>16</v>
      </c>
      <c r="G1750" t="s">
        <v>17</v>
      </c>
      <c r="H1750" t="s">
        <v>5</v>
      </c>
      <c r="I1750" t="s">
        <v>85</v>
      </c>
      <c r="J1750" t="s">
        <v>86</v>
      </c>
      <c r="K1750">
        <v>61</v>
      </c>
    </row>
    <row r="1751" spans="1:11">
      <c r="A1751" t="s">
        <v>66</v>
      </c>
      <c r="B1751">
        <v>2227</v>
      </c>
      <c r="C1751" t="s">
        <v>44</v>
      </c>
      <c r="D1751" t="s">
        <v>41</v>
      </c>
      <c r="E1751" t="s">
        <v>23</v>
      </c>
      <c r="F1751" t="s">
        <v>16</v>
      </c>
      <c r="G1751" t="s">
        <v>17</v>
      </c>
      <c r="H1751" t="s">
        <v>5</v>
      </c>
      <c r="I1751" t="s">
        <v>85</v>
      </c>
      <c r="J1751" t="s">
        <v>86</v>
      </c>
      <c r="K1751">
        <v>103</v>
      </c>
    </row>
    <row r="1752" spans="1:11">
      <c r="A1752" t="s">
        <v>66</v>
      </c>
      <c r="B1752">
        <v>2231</v>
      </c>
      <c r="C1752" t="s">
        <v>40</v>
      </c>
      <c r="D1752" t="s">
        <v>41</v>
      </c>
      <c r="E1752" t="s">
        <v>23</v>
      </c>
      <c r="F1752" t="s">
        <v>2</v>
      </c>
      <c r="G1752" t="s">
        <v>11</v>
      </c>
      <c r="H1752" t="s">
        <v>1</v>
      </c>
      <c r="I1752" t="s">
        <v>85</v>
      </c>
      <c r="J1752" t="s">
        <v>86</v>
      </c>
      <c r="K1752">
        <v>5978</v>
      </c>
    </row>
    <row r="1753" spans="1:11">
      <c r="A1753" t="s">
        <v>66</v>
      </c>
      <c r="B1753">
        <v>2181</v>
      </c>
      <c r="C1753" t="s">
        <v>55</v>
      </c>
      <c r="D1753" t="s">
        <v>53</v>
      </c>
      <c r="E1753" t="s">
        <v>23</v>
      </c>
      <c r="F1753" t="s">
        <v>4</v>
      </c>
      <c r="G1753" t="s">
        <v>6</v>
      </c>
      <c r="H1753" t="s">
        <v>5</v>
      </c>
      <c r="I1753" t="s">
        <v>83</v>
      </c>
      <c r="J1753" t="s">
        <v>84</v>
      </c>
      <c r="K1753">
        <v>116</v>
      </c>
    </row>
    <row r="1754" spans="1:11">
      <c r="A1754" t="s">
        <v>66</v>
      </c>
      <c r="B1754">
        <v>2194</v>
      </c>
      <c r="C1754" t="s">
        <v>30</v>
      </c>
      <c r="D1754" t="s">
        <v>31</v>
      </c>
      <c r="E1754" t="s">
        <v>23</v>
      </c>
      <c r="F1754" t="s">
        <v>0</v>
      </c>
      <c r="G1754" t="s">
        <v>24</v>
      </c>
      <c r="H1754" t="s">
        <v>1</v>
      </c>
      <c r="I1754" t="s">
        <v>83</v>
      </c>
      <c r="J1754" t="s">
        <v>84</v>
      </c>
      <c r="K1754">
        <v>3568</v>
      </c>
    </row>
    <row r="1755" spans="1:11">
      <c r="A1755" t="s">
        <v>66</v>
      </c>
      <c r="B1755">
        <v>2191</v>
      </c>
      <c r="C1755" t="s">
        <v>39</v>
      </c>
      <c r="D1755" t="s">
        <v>35</v>
      </c>
      <c r="E1755" t="s">
        <v>23</v>
      </c>
      <c r="F1755" t="s">
        <v>16</v>
      </c>
      <c r="G1755" t="s">
        <v>17</v>
      </c>
      <c r="H1755" t="s">
        <v>5</v>
      </c>
      <c r="I1755" t="s">
        <v>85</v>
      </c>
      <c r="J1755" t="s">
        <v>86</v>
      </c>
      <c r="K1755">
        <v>161</v>
      </c>
    </row>
    <row r="1756" spans="1:11">
      <c r="A1756" t="s">
        <v>66</v>
      </c>
      <c r="B1756">
        <v>2197</v>
      </c>
      <c r="C1756" t="s">
        <v>62</v>
      </c>
      <c r="D1756" t="s">
        <v>31</v>
      </c>
      <c r="E1756" t="s">
        <v>23</v>
      </c>
      <c r="F1756" t="s">
        <v>3</v>
      </c>
      <c r="G1756" t="s">
        <v>43</v>
      </c>
      <c r="H1756" t="s">
        <v>5</v>
      </c>
      <c r="I1756" t="s">
        <v>85</v>
      </c>
      <c r="J1756" t="s">
        <v>86</v>
      </c>
      <c r="K1756">
        <v>431.5</v>
      </c>
    </row>
    <row r="1757" spans="1:11">
      <c r="A1757" t="s">
        <v>66</v>
      </c>
      <c r="B1757">
        <v>2244</v>
      </c>
      <c r="C1757" t="s">
        <v>45</v>
      </c>
      <c r="D1757" t="s">
        <v>26</v>
      </c>
      <c r="E1757" t="s">
        <v>23</v>
      </c>
      <c r="F1757" t="s">
        <v>9</v>
      </c>
      <c r="G1757" t="s">
        <v>10</v>
      </c>
      <c r="H1757" t="s">
        <v>1</v>
      </c>
      <c r="I1757" t="s">
        <v>83</v>
      </c>
      <c r="J1757" t="s">
        <v>84</v>
      </c>
      <c r="K1757">
        <v>671</v>
      </c>
    </row>
    <row r="1758" spans="1:11">
      <c r="A1758" t="s">
        <v>66</v>
      </c>
      <c r="B1758">
        <v>2181</v>
      </c>
      <c r="C1758" t="s">
        <v>55</v>
      </c>
      <c r="D1758" t="s">
        <v>53</v>
      </c>
      <c r="E1758" t="s">
        <v>23</v>
      </c>
      <c r="F1758" t="s">
        <v>8</v>
      </c>
      <c r="G1758" t="s">
        <v>14</v>
      </c>
      <c r="H1758" t="s">
        <v>5</v>
      </c>
      <c r="I1758" t="s">
        <v>85</v>
      </c>
      <c r="J1758" t="s">
        <v>86</v>
      </c>
      <c r="K1758">
        <v>1101</v>
      </c>
    </row>
    <row r="1759" spans="1:11">
      <c r="A1759" t="s">
        <v>66</v>
      </c>
      <c r="B1759">
        <v>2201</v>
      </c>
      <c r="C1759" t="s">
        <v>51</v>
      </c>
      <c r="D1759" t="s">
        <v>31</v>
      </c>
      <c r="E1759" t="s">
        <v>23</v>
      </c>
      <c r="F1759" t="s">
        <v>12</v>
      </c>
      <c r="G1759" t="s">
        <v>13</v>
      </c>
      <c r="H1759" t="s">
        <v>5</v>
      </c>
      <c r="I1759" t="s">
        <v>83</v>
      </c>
      <c r="J1759" t="s">
        <v>84</v>
      </c>
      <c r="K1759">
        <v>1596</v>
      </c>
    </row>
    <row r="1760" spans="1:11">
      <c r="A1760" t="s">
        <v>66</v>
      </c>
      <c r="B1760">
        <v>2214</v>
      </c>
      <c r="C1760" t="s">
        <v>21</v>
      </c>
      <c r="D1760" t="s">
        <v>22</v>
      </c>
      <c r="E1760" t="s">
        <v>23</v>
      </c>
      <c r="F1760" t="s">
        <v>16</v>
      </c>
      <c r="G1760" t="s">
        <v>17</v>
      </c>
      <c r="H1760" t="s">
        <v>5</v>
      </c>
      <c r="I1760" t="s">
        <v>85</v>
      </c>
      <c r="J1760" t="s">
        <v>86</v>
      </c>
      <c r="K1760">
        <v>65</v>
      </c>
    </row>
    <row r="1761" spans="1:11">
      <c r="A1761" t="s">
        <v>66</v>
      </c>
      <c r="B1761">
        <v>2197</v>
      </c>
      <c r="C1761" t="s">
        <v>62</v>
      </c>
      <c r="D1761" t="s">
        <v>31</v>
      </c>
      <c r="E1761" t="s">
        <v>23</v>
      </c>
      <c r="F1761" t="s">
        <v>4</v>
      </c>
      <c r="G1761" t="s">
        <v>6</v>
      </c>
      <c r="H1761" t="s">
        <v>1</v>
      </c>
      <c r="I1761" t="s">
        <v>85</v>
      </c>
      <c r="J1761" t="s">
        <v>86</v>
      </c>
      <c r="K1761">
        <v>3048</v>
      </c>
    </row>
    <row r="1762" spans="1:11">
      <c r="A1762" t="s">
        <v>66</v>
      </c>
      <c r="B1762">
        <v>2164</v>
      </c>
      <c r="C1762" t="s">
        <v>56</v>
      </c>
      <c r="D1762" t="s">
        <v>33</v>
      </c>
      <c r="E1762" t="s">
        <v>23</v>
      </c>
      <c r="F1762" t="s">
        <v>12</v>
      </c>
      <c r="G1762" t="s">
        <v>13</v>
      </c>
      <c r="H1762" t="s">
        <v>5</v>
      </c>
      <c r="I1762" t="s">
        <v>83</v>
      </c>
      <c r="J1762" t="s">
        <v>84</v>
      </c>
      <c r="K1762">
        <v>524</v>
      </c>
    </row>
    <row r="1763" spans="1:11">
      <c r="A1763" t="s">
        <v>66</v>
      </c>
      <c r="B1763">
        <v>2181</v>
      </c>
      <c r="C1763" t="s">
        <v>55</v>
      </c>
      <c r="D1763" t="s">
        <v>53</v>
      </c>
      <c r="E1763" t="s">
        <v>23</v>
      </c>
      <c r="F1763" t="s">
        <v>9</v>
      </c>
      <c r="G1763" t="s">
        <v>10</v>
      </c>
      <c r="H1763" t="s">
        <v>5</v>
      </c>
      <c r="I1763" t="s">
        <v>83</v>
      </c>
      <c r="J1763" t="s">
        <v>84</v>
      </c>
      <c r="K1763">
        <v>3371</v>
      </c>
    </row>
    <row r="1764" spans="1:11">
      <c r="A1764" t="s">
        <v>66</v>
      </c>
      <c r="B1764">
        <v>2161</v>
      </c>
      <c r="C1764" t="s">
        <v>28</v>
      </c>
      <c r="D1764" t="s">
        <v>29</v>
      </c>
      <c r="E1764" t="s">
        <v>23</v>
      </c>
      <c r="F1764" t="s">
        <v>2</v>
      </c>
      <c r="G1764" t="s">
        <v>11</v>
      </c>
      <c r="H1764" t="s">
        <v>1</v>
      </c>
      <c r="I1764" t="s">
        <v>85</v>
      </c>
      <c r="J1764" t="s">
        <v>86</v>
      </c>
      <c r="K1764">
        <v>8793</v>
      </c>
    </row>
    <row r="1765" spans="1:11">
      <c r="A1765" t="s">
        <v>66</v>
      </c>
      <c r="B1765">
        <v>2167</v>
      </c>
      <c r="C1765" t="s">
        <v>63</v>
      </c>
      <c r="D1765" t="s">
        <v>33</v>
      </c>
      <c r="E1765" t="s">
        <v>23</v>
      </c>
      <c r="F1765" t="s">
        <v>0</v>
      </c>
      <c r="G1765" t="s">
        <v>24</v>
      </c>
      <c r="H1765" t="s">
        <v>5</v>
      </c>
      <c r="I1765" t="s">
        <v>85</v>
      </c>
      <c r="J1765" t="s">
        <v>86</v>
      </c>
      <c r="K1765">
        <v>1502</v>
      </c>
    </row>
    <row r="1766" spans="1:11">
      <c r="A1766" t="s">
        <v>66</v>
      </c>
      <c r="B1766">
        <v>2197</v>
      </c>
      <c r="C1766" t="s">
        <v>62</v>
      </c>
      <c r="D1766" t="s">
        <v>31</v>
      </c>
      <c r="E1766" t="s">
        <v>23</v>
      </c>
      <c r="F1766" t="s">
        <v>0</v>
      </c>
      <c r="G1766" t="s">
        <v>24</v>
      </c>
      <c r="H1766" t="s">
        <v>5</v>
      </c>
      <c r="I1766" t="s">
        <v>83</v>
      </c>
      <c r="J1766" t="s">
        <v>84</v>
      </c>
      <c r="K1766">
        <v>4282</v>
      </c>
    </row>
    <row r="1767" spans="1:11">
      <c r="A1767" t="s">
        <v>66</v>
      </c>
      <c r="B1767">
        <v>2247</v>
      </c>
      <c r="C1767" t="s">
        <v>64</v>
      </c>
      <c r="D1767" t="s">
        <v>26</v>
      </c>
      <c r="E1767" t="s">
        <v>23</v>
      </c>
      <c r="F1767" t="s">
        <v>9</v>
      </c>
      <c r="G1767" t="s">
        <v>10</v>
      </c>
      <c r="H1767" t="s">
        <v>5</v>
      </c>
      <c r="I1767" t="s">
        <v>83</v>
      </c>
      <c r="J1767" t="s">
        <v>84</v>
      </c>
      <c r="K1767">
        <v>3140</v>
      </c>
    </row>
    <row r="1768" spans="1:11">
      <c r="A1768" t="s">
        <v>66</v>
      </c>
      <c r="B1768">
        <v>2247</v>
      </c>
      <c r="C1768" t="s">
        <v>64</v>
      </c>
      <c r="D1768" t="s">
        <v>26</v>
      </c>
      <c r="E1768" t="s">
        <v>23</v>
      </c>
      <c r="F1768" t="s">
        <v>3</v>
      </c>
      <c r="G1768" t="s">
        <v>43</v>
      </c>
      <c r="H1768" t="s">
        <v>5</v>
      </c>
      <c r="I1768" t="s">
        <v>85</v>
      </c>
      <c r="J1768" t="s">
        <v>86</v>
      </c>
      <c r="K1768">
        <v>833</v>
      </c>
    </row>
    <row r="1769" spans="1:11">
      <c r="A1769" t="s">
        <v>66</v>
      </c>
      <c r="B1769">
        <v>2184</v>
      </c>
      <c r="C1769" t="s">
        <v>47</v>
      </c>
      <c r="D1769" t="s">
        <v>35</v>
      </c>
      <c r="E1769" t="s">
        <v>23</v>
      </c>
      <c r="F1769" t="s">
        <v>2</v>
      </c>
      <c r="G1769" t="s">
        <v>11</v>
      </c>
      <c r="H1769" t="s">
        <v>1</v>
      </c>
      <c r="I1769" t="s">
        <v>83</v>
      </c>
      <c r="J1769" t="s">
        <v>84</v>
      </c>
      <c r="K1769">
        <v>10558</v>
      </c>
    </row>
    <row r="1770" spans="1:11">
      <c r="A1770" t="s">
        <v>66</v>
      </c>
      <c r="B1770">
        <v>2177</v>
      </c>
      <c r="C1770" t="s">
        <v>52</v>
      </c>
      <c r="D1770" t="s">
        <v>53</v>
      </c>
      <c r="E1770" t="s">
        <v>23</v>
      </c>
      <c r="F1770" t="s">
        <v>16</v>
      </c>
      <c r="G1770" t="s">
        <v>17</v>
      </c>
      <c r="H1770" t="s">
        <v>5</v>
      </c>
      <c r="I1770" t="s">
        <v>83</v>
      </c>
      <c r="J1770" t="s">
        <v>84</v>
      </c>
      <c r="K1770">
        <v>1487</v>
      </c>
    </row>
    <row r="1771" spans="1:11">
      <c r="A1771" t="s">
        <v>66</v>
      </c>
      <c r="B1771">
        <v>2217</v>
      </c>
      <c r="C1771" t="s">
        <v>36</v>
      </c>
      <c r="D1771" t="s">
        <v>22</v>
      </c>
      <c r="E1771" t="s">
        <v>23</v>
      </c>
      <c r="F1771" t="s">
        <v>8</v>
      </c>
      <c r="G1771" t="s">
        <v>14</v>
      </c>
      <c r="H1771" t="s">
        <v>1</v>
      </c>
      <c r="I1771" t="s">
        <v>83</v>
      </c>
      <c r="J1771" t="s">
        <v>84</v>
      </c>
      <c r="K1771">
        <v>14309</v>
      </c>
    </row>
    <row r="1772" spans="1:11">
      <c r="A1772" t="s">
        <v>66</v>
      </c>
      <c r="B1772">
        <v>2171</v>
      </c>
      <c r="C1772" t="s">
        <v>32</v>
      </c>
      <c r="D1772" t="s">
        <v>33</v>
      </c>
      <c r="E1772" t="s">
        <v>23</v>
      </c>
      <c r="F1772" t="s">
        <v>8</v>
      </c>
      <c r="G1772" t="s">
        <v>14</v>
      </c>
      <c r="H1772" t="s">
        <v>5</v>
      </c>
      <c r="I1772" t="s">
        <v>83</v>
      </c>
      <c r="J1772" t="s">
        <v>84</v>
      </c>
      <c r="K1772">
        <v>1216.5</v>
      </c>
    </row>
    <row r="1773" spans="1:11">
      <c r="A1773" t="s">
        <v>66</v>
      </c>
      <c r="B1773">
        <v>2191</v>
      </c>
      <c r="C1773" t="s">
        <v>39</v>
      </c>
      <c r="D1773" t="s">
        <v>35</v>
      </c>
      <c r="E1773" t="s">
        <v>23</v>
      </c>
      <c r="F1773" t="s">
        <v>9</v>
      </c>
      <c r="G1773" t="s">
        <v>10</v>
      </c>
      <c r="H1773" t="s">
        <v>1</v>
      </c>
      <c r="I1773" t="s">
        <v>83</v>
      </c>
      <c r="J1773" t="s">
        <v>84</v>
      </c>
      <c r="K1773">
        <v>4002</v>
      </c>
    </row>
    <row r="1774" spans="1:11">
      <c r="A1774" t="s">
        <v>66</v>
      </c>
      <c r="B1774">
        <v>2211</v>
      </c>
      <c r="C1774" t="s">
        <v>54</v>
      </c>
      <c r="D1774" t="s">
        <v>49</v>
      </c>
      <c r="E1774" t="s">
        <v>23</v>
      </c>
      <c r="F1774" t="s">
        <v>16</v>
      </c>
      <c r="G1774" t="s">
        <v>17</v>
      </c>
      <c r="H1774" t="s">
        <v>5</v>
      </c>
      <c r="I1774" t="s">
        <v>83</v>
      </c>
      <c r="J1774" t="s">
        <v>84</v>
      </c>
      <c r="K1774">
        <v>1344.5</v>
      </c>
    </row>
    <row r="1775" spans="1:11">
      <c r="A1775" t="s">
        <v>66</v>
      </c>
      <c r="B1775">
        <v>2197</v>
      </c>
      <c r="C1775" t="s">
        <v>62</v>
      </c>
      <c r="D1775" t="s">
        <v>31</v>
      </c>
      <c r="E1775" t="s">
        <v>23</v>
      </c>
      <c r="F1775" t="s">
        <v>8</v>
      </c>
      <c r="G1775" t="s">
        <v>14</v>
      </c>
      <c r="H1775" t="s">
        <v>1</v>
      </c>
      <c r="I1775" t="s">
        <v>83</v>
      </c>
      <c r="J1775" t="s">
        <v>84</v>
      </c>
      <c r="K1775">
        <v>12781</v>
      </c>
    </row>
    <row r="1776" spans="1:11">
      <c r="A1776" t="s">
        <v>66</v>
      </c>
      <c r="B1776">
        <v>2224</v>
      </c>
      <c r="C1776" t="s">
        <v>60</v>
      </c>
      <c r="D1776" t="s">
        <v>41</v>
      </c>
      <c r="E1776" t="s">
        <v>23</v>
      </c>
      <c r="F1776" t="s">
        <v>0</v>
      </c>
      <c r="G1776" t="s">
        <v>24</v>
      </c>
      <c r="H1776" t="s">
        <v>5</v>
      </c>
      <c r="I1776" t="s">
        <v>83</v>
      </c>
      <c r="J1776" t="s">
        <v>84</v>
      </c>
      <c r="K1776">
        <v>2594</v>
      </c>
    </row>
    <row r="1777" spans="1:11">
      <c r="A1777" t="s">
        <v>66</v>
      </c>
      <c r="B1777">
        <v>2217</v>
      </c>
      <c r="C1777" t="s">
        <v>36</v>
      </c>
      <c r="D1777" t="s">
        <v>22</v>
      </c>
      <c r="E1777" t="s">
        <v>23</v>
      </c>
      <c r="F1777" t="s">
        <v>4</v>
      </c>
      <c r="G1777" t="s">
        <v>6</v>
      </c>
      <c r="H1777" t="s">
        <v>1</v>
      </c>
      <c r="I1777" t="s">
        <v>83</v>
      </c>
      <c r="J1777" t="s">
        <v>84</v>
      </c>
      <c r="K1777">
        <v>12079</v>
      </c>
    </row>
    <row r="1778" spans="1:11">
      <c r="A1778" t="s">
        <v>66</v>
      </c>
      <c r="B1778">
        <v>2177</v>
      </c>
      <c r="C1778" t="s">
        <v>52</v>
      </c>
      <c r="D1778" t="s">
        <v>53</v>
      </c>
      <c r="E1778" t="s">
        <v>23</v>
      </c>
      <c r="F1778" t="s">
        <v>12</v>
      </c>
      <c r="G1778" t="s">
        <v>13</v>
      </c>
      <c r="H1778" t="s">
        <v>1</v>
      </c>
      <c r="I1778" t="s">
        <v>83</v>
      </c>
      <c r="J1778" t="s">
        <v>84</v>
      </c>
      <c r="K1778">
        <v>3566</v>
      </c>
    </row>
    <row r="1779" spans="1:11">
      <c r="A1779" t="s">
        <v>66</v>
      </c>
      <c r="B1779">
        <v>2157</v>
      </c>
      <c r="C1779" t="s">
        <v>46</v>
      </c>
      <c r="D1779" t="s">
        <v>29</v>
      </c>
      <c r="E1779" t="s">
        <v>23</v>
      </c>
      <c r="F1779" t="s">
        <v>0</v>
      </c>
      <c r="G1779" t="s">
        <v>24</v>
      </c>
      <c r="H1779" t="s">
        <v>1</v>
      </c>
      <c r="I1779" t="s">
        <v>85</v>
      </c>
      <c r="J1779" t="s">
        <v>86</v>
      </c>
      <c r="K1779">
        <v>2752</v>
      </c>
    </row>
    <row r="1780" spans="1:11">
      <c r="A1780" t="s">
        <v>66</v>
      </c>
      <c r="B1780">
        <v>2181</v>
      </c>
      <c r="C1780" t="s">
        <v>55</v>
      </c>
      <c r="D1780" t="s">
        <v>53</v>
      </c>
      <c r="E1780" t="s">
        <v>23</v>
      </c>
      <c r="F1780" t="s">
        <v>4</v>
      </c>
      <c r="G1780" t="s">
        <v>6</v>
      </c>
      <c r="H1780" t="s">
        <v>1</v>
      </c>
      <c r="I1780" t="s">
        <v>83</v>
      </c>
      <c r="J1780" t="s">
        <v>84</v>
      </c>
      <c r="K1780">
        <v>11415</v>
      </c>
    </row>
    <row r="1781" spans="1:11">
      <c r="A1781" t="s">
        <v>66</v>
      </c>
      <c r="B1781">
        <v>2161</v>
      </c>
      <c r="C1781" t="s">
        <v>28</v>
      </c>
      <c r="D1781" t="s">
        <v>29</v>
      </c>
      <c r="E1781" t="s">
        <v>23</v>
      </c>
      <c r="F1781" t="s">
        <v>8</v>
      </c>
      <c r="G1781" t="s">
        <v>14</v>
      </c>
      <c r="H1781" t="s">
        <v>1</v>
      </c>
      <c r="I1781" t="s">
        <v>85</v>
      </c>
      <c r="J1781" t="s">
        <v>86</v>
      </c>
      <c r="K1781">
        <v>871</v>
      </c>
    </row>
    <row r="1782" spans="1:11">
      <c r="A1782" t="s">
        <v>66</v>
      </c>
      <c r="B1782">
        <v>2204</v>
      </c>
      <c r="C1782" t="s">
        <v>48</v>
      </c>
      <c r="D1782" t="s">
        <v>49</v>
      </c>
      <c r="E1782" t="s">
        <v>23</v>
      </c>
      <c r="F1782" t="s">
        <v>8</v>
      </c>
      <c r="G1782" t="s">
        <v>14</v>
      </c>
      <c r="H1782" t="s">
        <v>1</v>
      </c>
      <c r="I1782" t="s">
        <v>85</v>
      </c>
      <c r="J1782" t="s">
        <v>86</v>
      </c>
      <c r="K1782">
        <v>875</v>
      </c>
    </row>
    <row r="1783" spans="1:11">
      <c r="A1783" t="s">
        <v>66</v>
      </c>
      <c r="B1783">
        <v>2231</v>
      </c>
      <c r="C1783" t="s">
        <v>40</v>
      </c>
      <c r="D1783" t="s">
        <v>41</v>
      </c>
      <c r="E1783" t="s">
        <v>23</v>
      </c>
      <c r="F1783" t="s">
        <v>4</v>
      </c>
      <c r="G1783" t="s">
        <v>6</v>
      </c>
      <c r="H1783" t="s">
        <v>5</v>
      </c>
      <c r="I1783" t="s">
        <v>83</v>
      </c>
      <c r="J1783" t="s">
        <v>84</v>
      </c>
      <c r="K1783">
        <v>158</v>
      </c>
    </row>
    <row r="1784" spans="1:11">
      <c r="A1784" t="s">
        <v>66</v>
      </c>
      <c r="B1784">
        <v>2214</v>
      </c>
      <c r="C1784" t="s">
        <v>21</v>
      </c>
      <c r="D1784" t="s">
        <v>22</v>
      </c>
      <c r="E1784" t="s">
        <v>23</v>
      </c>
      <c r="F1784" t="s">
        <v>8</v>
      </c>
      <c r="G1784" t="s">
        <v>14</v>
      </c>
      <c r="H1784" t="s">
        <v>1</v>
      </c>
      <c r="I1784" t="s">
        <v>85</v>
      </c>
      <c r="J1784" t="s">
        <v>86</v>
      </c>
      <c r="K1784">
        <v>1005</v>
      </c>
    </row>
    <row r="1785" spans="1:11">
      <c r="A1785" t="s">
        <v>66</v>
      </c>
      <c r="B1785">
        <v>2224</v>
      </c>
      <c r="C1785" t="s">
        <v>60</v>
      </c>
      <c r="D1785" t="s">
        <v>41</v>
      </c>
      <c r="E1785" t="s">
        <v>23</v>
      </c>
      <c r="F1785" t="s">
        <v>4</v>
      </c>
      <c r="G1785" t="s">
        <v>6</v>
      </c>
      <c r="H1785" t="s">
        <v>1</v>
      </c>
      <c r="I1785" t="s">
        <v>85</v>
      </c>
      <c r="J1785" t="s">
        <v>86</v>
      </c>
      <c r="K1785">
        <v>193</v>
      </c>
    </row>
    <row r="1786" spans="1:11">
      <c r="A1786" t="s">
        <v>66</v>
      </c>
      <c r="B1786">
        <v>2161</v>
      </c>
      <c r="C1786" t="s">
        <v>28</v>
      </c>
      <c r="D1786" t="s">
        <v>29</v>
      </c>
      <c r="E1786" t="s">
        <v>23</v>
      </c>
      <c r="F1786" t="s">
        <v>4</v>
      </c>
      <c r="G1786" t="s">
        <v>6</v>
      </c>
      <c r="H1786" t="s">
        <v>1</v>
      </c>
      <c r="I1786" t="s">
        <v>85</v>
      </c>
      <c r="J1786" t="s">
        <v>86</v>
      </c>
      <c r="K1786">
        <v>1856</v>
      </c>
    </row>
    <row r="1787" spans="1:11">
      <c r="A1787" t="s">
        <v>66</v>
      </c>
      <c r="B1787">
        <v>2164</v>
      </c>
      <c r="C1787" t="s">
        <v>56</v>
      </c>
      <c r="D1787" t="s">
        <v>33</v>
      </c>
      <c r="E1787" t="s">
        <v>23</v>
      </c>
      <c r="F1787" t="s">
        <v>16</v>
      </c>
      <c r="G1787" t="s">
        <v>17</v>
      </c>
      <c r="H1787" t="s">
        <v>5</v>
      </c>
      <c r="I1787" t="s">
        <v>85</v>
      </c>
      <c r="J1787" t="s">
        <v>86</v>
      </c>
      <c r="K1787">
        <v>63</v>
      </c>
    </row>
    <row r="1788" spans="1:11">
      <c r="A1788" t="s">
        <v>66</v>
      </c>
      <c r="B1788">
        <v>2201</v>
      </c>
      <c r="C1788" t="s">
        <v>51</v>
      </c>
      <c r="D1788" t="s">
        <v>31</v>
      </c>
      <c r="E1788" t="s">
        <v>23</v>
      </c>
      <c r="F1788" t="s">
        <v>4</v>
      </c>
      <c r="G1788" t="s">
        <v>6</v>
      </c>
      <c r="H1788" t="s">
        <v>1</v>
      </c>
      <c r="I1788" t="s">
        <v>83</v>
      </c>
      <c r="J1788" t="s">
        <v>84</v>
      </c>
      <c r="K1788">
        <v>12477</v>
      </c>
    </row>
    <row r="1789" spans="1:11">
      <c r="A1789" t="s">
        <v>66</v>
      </c>
      <c r="B1789">
        <v>2211</v>
      </c>
      <c r="C1789" t="s">
        <v>54</v>
      </c>
      <c r="D1789" t="s">
        <v>49</v>
      </c>
      <c r="E1789" t="s">
        <v>23</v>
      </c>
      <c r="F1789" t="s">
        <v>8</v>
      </c>
      <c r="G1789" t="s">
        <v>14</v>
      </c>
      <c r="H1789" t="s">
        <v>1</v>
      </c>
      <c r="I1789" t="s">
        <v>85</v>
      </c>
      <c r="J1789" t="s">
        <v>86</v>
      </c>
      <c r="K1789">
        <v>2793</v>
      </c>
    </row>
    <row r="1790" spans="1:11">
      <c r="A1790" t="s">
        <v>66</v>
      </c>
      <c r="B1790">
        <v>2207</v>
      </c>
      <c r="C1790" t="s">
        <v>57</v>
      </c>
      <c r="D1790" t="s">
        <v>49</v>
      </c>
      <c r="E1790" t="s">
        <v>23</v>
      </c>
      <c r="F1790" t="s">
        <v>16</v>
      </c>
      <c r="G1790" t="s">
        <v>17</v>
      </c>
      <c r="H1790" t="s">
        <v>5</v>
      </c>
      <c r="I1790" t="s">
        <v>85</v>
      </c>
      <c r="J1790" t="s">
        <v>86</v>
      </c>
      <c r="K1790">
        <v>152</v>
      </c>
    </row>
    <row r="1791" spans="1:11">
      <c r="A1791" t="s">
        <v>66</v>
      </c>
      <c r="B1791">
        <v>2201</v>
      </c>
      <c r="C1791" t="s">
        <v>51</v>
      </c>
      <c r="D1791" t="s">
        <v>31</v>
      </c>
      <c r="E1791" t="s">
        <v>23</v>
      </c>
      <c r="F1791" t="s">
        <v>9</v>
      </c>
      <c r="G1791" t="s">
        <v>10</v>
      </c>
      <c r="H1791" t="s">
        <v>5</v>
      </c>
      <c r="I1791" t="s">
        <v>83</v>
      </c>
      <c r="J1791" t="s">
        <v>84</v>
      </c>
      <c r="K1791">
        <v>3841</v>
      </c>
    </row>
    <row r="1792" spans="1:11">
      <c r="A1792" t="s">
        <v>66</v>
      </c>
      <c r="B1792">
        <v>2231</v>
      </c>
      <c r="C1792" t="s">
        <v>40</v>
      </c>
      <c r="D1792" t="s">
        <v>41</v>
      </c>
      <c r="E1792" t="s">
        <v>23</v>
      </c>
      <c r="F1792" t="s">
        <v>9</v>
      </c>
      <c r="G1792" t="s">
        <v>10</v>
      </c>
      <c r="H1792" t="s">
        <v>5</v>
      </c>
      <c r="I1792" t="s">
        <v>83</v>
      </c>
      <c r="J1792" t="s">
        <v>84</v>
      </c>
      <c r="K1792">
        <v>2634</v>
      </c>
    </row>
    <row r="1793" spans="1:11">
      <c r="A1793" t="s">
        <v>66</v>
      </c>
      <c r="B1793">
        <v>2211</v>
      </c>
      <c r="C1793" t="s">
        <v>54</v>
      </c>
      <c r="D1793" t="s">
        <v>49</v>
      </c>
      <c r="E1793" t="s">
        <v>23</v>
      </c>
      <c r="F1793" t="s">
        <v>3</v>
      </c>
      <c r="G1793" t="s">
        <v>43</v>
      </c>
      <c r="H1793" t="s">
        <v>1</v>
      </c>
      <c r="I1793" t="s">
        <v>85</v>
      </c>
      <c r="J1793" t="s">
        <v>86</v>
      </c>
      <c r="K1793">
        <v>246</v>
      </c>
    </row>
    <row r="1794" spans="1:11">
      <c r="A1794" t="s">
        <v>66</v>
      </c>
      <c r="B1794">
        <v>2177</v>
      </c>
      <c r="C1794" t="s">
        <v>52</v>
      </c>
      <c r="D1794" t="s">
        <v>53</v>
      </c>
      <c r="E1794" t="s">
        <v>23</v>
      </c>
      <c r="F1794" t="s">
        <v>8</v>
      </c>
      <c r="G1794" t="s">
        <v>14</v>
      </c>
      <c r="H1794" t="s">
        <v>1</v>
      </c>
      <c r="I1794" t="s">
        <v>83</v>
      </c>
      <c r="J1794" t="s">
        <v>84</v>
      </c>
      <c r="K1794">
        <v>9925</v>
      </c>
    </row>
    <row r="1795" spans="1:11">
      <c r="A1795" t="s">
        <v>66</v>
      </c>
      <c r="B1795">
        <v>2164</v>
      </c>
      <c r="C1795" t="s">
        <v>56</v>
      </c>
      <c r="D1795" t="s">
        <v>33</v>
      </c>
      <c r="E1795" t="s">
        <v>23</v>
      </c>
      <c r="F1795" t="s">
        <v>12</v>
      </c>
      <c r="G1795" t="s">
        <v>13</v>
      </c>
      <c r="H1795" t="s">
        <v>1</v>
      </c>
      <c r="I1795" t="s">
        <v>83</v>
      </c>
      <c r="J1795" t="s">
        <v>84</v>
      </c>
      <c r="K1795">
        <v>521</v>
      </c>
    </row>
    <row r="1796" spans="1:11">
      <c r="A1796" t="s">
        <v>66</v>
      </c>
      <c r="B1796">
        <v>2197</v>
      </c>
      <c r="C1796" t="s">
        <v>62</v>
      </c>
      <c r="D1796" t="s">
        <v>31</v>
      </c>
      <c r="E1796" t="s">
        <v>23</v>
      </c>
      <c r="F1796" t="s">
        <v>3</v>
      </c>
      <c r="G1796" t="s">
        <v>43</v>
      </c>
      <c r="H1796" t="s">
        <v>5</v>
      </c>
      <c r="I1796" t="s">
        <v>83</v>
      </c>
      <c r="J1796" t="s">
        <v>84</v>
      </c>
      <c r="K1796">
        <v>5940.5</v>
      </c>
    </row>
    <row r="1797" spans="1:11">
      <c r="A1797" t="s">
        <v>66</v>
      </c>
      <c r="B1797">
        <v>2197</v>
      </c>
      <c r="C1797" t="s">
        <v>62</v>
      </c>
      <c r="D1797" t="s">
        <v>31</v>
      </c>
      <c r="E1797" t="s">
        <v>23</v>
      </c>
      <c r="F1797" t="s">
        <v>12</v>
      </c>
      <c r="G1797" t="s">
        <v>13</v>
      </c>
      <c r="H1797" t="s">
        <v>5</v>
      </c>
      <c r="I1797" t="s">
        <v>83</v>
      </c>
      <c r="J1797" t="s">
        <v>84</v>
      </c>
      <c r="K1797">
        <v>1533</v>
      </c>
    </row>
    <row r="1798" spans="1:11">
      <c r="A1798" t="s">
        <v>66</v>
      </c>
      <c r="B1798">
        <v>2224</v>
      </c>
      <c r="C1798" t="s">
        <v>60</v>
      </c>
      <c r="D1798" t="s">
        <v>41</v>
      </c>
      <c r="E1798" t="s">
        <v>23</v>
      </c>
      <c r="F1798" t="s">
        <v>3</v>
      </c>
      <c r="G1798" t="s">
        <v>43</v>
      </c>
      <c r="H1798" t="s">
        <v>5</v>
      </c>
      <c r="I1798" t="s">
        <v>83</v>
      </c>
      <c r="J1798" t="s">
        <v>84</v>
      </c>
      <c r="K1798">
        <v>3174</v>
      </c>
    </row>
    <row r="1799" spans="1:11">
      <c r="A1799" t="s">
        <v>66</v>
      </c>
      <c r="B1799">
        <v>2187</v>
      </c>
      <c r="C1799" t="s">
        <v>34</v>
      </c>
      <c r="D1799" t="s">
        <v>35</v>
      </c>
      <c r="E1799" t="s">
        <v>23</v>
      </c>
      <c r="F1799" t="s">
        <v>0</v>
      </c>
      <c r="G1799" t="s">
        <v>24</v>
      </c>
      <c r="H1799" t="s">
        <v>5</v>
      </c>
      <c r="I1799" t="s">
        <v>83</v>
      </c>
      <c r="J1799" t="s">
        <v>84</v>
      </c>
      <c r="K1799">
        <v>4220</v>
      </c>
    </row>
    <row r="1800" spans="1:11">
      <c r="A1800" t="s">
        <v>66</v>
      </c>
      <c r="B1800">
        <v>2171</v>
      </c>
      <c r="C1800" t="s">
        <v>32</v>
      </c>
      <c r="D1800" t="s">
        <v>33</v>
      </c>
      <c r="E1800" t="s">
        <v>23</v>
      </c>
      <c r="F1800" t="s">
        <v>9</v>
      </c>
      <c r="G1800" t="s">
        <v>10</v>
      </c>
      <c r="H1800" t="s">
        <v>5</v>
      </c>
      <c r="I1800" t="s">
        <v>83</v>
      </c>
      <c r="J1800" t="s">
        <v>84</v>
      </c>
      <c r="K1800">
        <v>3321</v>
      </c>
    </row>
    <row r="1801" spans="1:11">
      <c r="A1801" t="s">
        <v>66</v>
      </c>
      <c r="B1801">
        <v>2171</v>
      </c>
      <c r="C1801" t="s">
        <v>32</v>
      </c>
      <c r="D1801" t="s">
        <v>33</v>
      </c>
      <c r="E1801" t="s">
        <v>23</v>
      </c>
      <c r="F1801" t="s">
        <v>16</v>
      </c>
      <c r="G1801" t="s">
        <v>17</v>
      </c>
      <c r="H1801" t="s">
        <v>5</v>
      </c>
      <c r="I1801" t="s">
        <v>83</v>
      </c>
      <c r="J1801" t="s">
        <v>84</v>
      </c>
      <c r="K1801">
        <v>1503</v>
      </c>
    </row>
    <row r="1802" spans="1:11">
      <c r="A1802" t="s">
        <v>66</v>
      </c>
      <c r="B1802">
        <v>2167</v>
      </c>
      <c r="C1802" t="s">
        <v>63</v>
      </c>
      <c r="D1802" t="s">
        <v>33</v>
      </c>
      <c r="E1802" t="s">
        <v>23</v>
      </c>
      <c r="F1802" t="s">
        <v>0</v>
      </c>
      <c r="G1802" t="s">
        <v>24</v>
      </c>
      <c r="H1802" t="s">
        <v>1</v>
      </c>
      <c r="I1802" t="s">
        <v>85</v>
      </c>
      <c r="J1802" t="s">
        <v>86</v>
      </c>
      <c r="K1802">
        <v>2470</v>
      </c>
    </row>
    <row r="1803" spans="1:11">
      <c r="A1803" t="s">
        <v>66</v>
      </c>
      <c r="B1803">
        <v>2201</v>
      </c>
      <c r="C1803" t="s">
        <v>51</v>
      </c>
      <c r="D1803" t="s">
        <v>31</v>
      </c>
      <c r="E1803" t="s">
        <v>23</v>
      </c>
      <c r="F1803" t="s">
        <v>12</v>
      </c>
      <c r="G1803" t="s">
        <v>13</v>
      </c>
      <c r="H1803" t="s">
        <v>1</v>
      </c>
      <c r="I1803" t="s">
        <v>83</v>
      </c>
      <c r="J1803" t="s">
        <v>84</v>
      </c>
      <c r="K1803">
        <v>3850</v>
      </c>
    </row>
    <row r="1804" spans="1:11">
      <c r="A1804" t="s">
        <v>66</v>
      </c>
      <c r="B1804">
        <v>2247</v>
      </c>
      <c r="C1804" t="s">
        <v>64</v>
      </c>
      <c r="D1804" t="s">
        <v>26</v>
      </c>
      <c r="E1804" t="s">
        <v>23</v>
      </c>
      <c r="F1804" t="s">
        <v>2</v>
      </c>
      <c r="G1804" t="s">
        <v>11</v>
      </c>
      <c r="H1804" t="s">
        <v>5</v>
      </c>
      <c r="I1804" t="s">
        <v>85</v>
      </c>
      <c r="J1804" t="s">
        <v>86</v>
      </c>
      <c r="K1804">
        <v>476</v>
      </c>
    </row>
    <row r="1805" spans="1:11">
      <c r="A1805" t="s">
        <v>66</v>
      </c>
      <c r="B1805">
        <v>2211</v>
      </c>
      <c r="C1805" t="s">
        <v>54</v>
      </c>
      <c r="D1805" t="s">
        <v>49</v>
      </c>
      <c r="E1805" t="s">
        <v>23</v>
      </c>
      <c r="F1805" t="s">
        <v>0</v>
      </c>
      <c r="G1805" t="s">
        <v>24</v>
      </c>
      <c r="H1805" t="s">
        <v>1</v>
      </c>
      <c r="I1805" t="s">
        <v>85</v>
      </c>
      <c r="J1805" t="s">
        <v>86</v>
      </c>
      <c r="K1805">
        <v>2331</v>
      </c>
    </row>
    <row r="1806" spans="1:11">
      <c r="A1806" t="s">
        <v>66</v>
      </c>
      <c r="B1806">
        <v>2217</v>
      </c>
      <c r="C1806" t="s">
        <v>36</v>
      </c>
      <c r="D1806" t="s">
        <v>22</v>
      </c>
      <c r="E1806" t="s">
        <v>23</v>
      </c>
      <c r="F1806" t="s">
        <v>0</v>
      </c>
      <c r="G1806" t="s">
        <v>24</v>
      </c>
      <c r="H1806" t="s">
        <v>1</v>
      </c>
      <c r="I1806" t="s">
        <v>83</v>
      </c>
      <c r="J1806" t="s">
        <v>84</v>
      </c>
      <c r="K1806">
        <v>19096</v>
      </c>
    </row>
    <row r="1807" spans="1:11">
      <c r="A1807" t="s">
        <v>66</v>
      </c>
      <c r="B1807">
        <v>2167</v>
      </c>
      <c r="C1807" t="s">
        <v>63</v>
      </c>
      <c r="D1807" t="s">
        <v>33</v>
      </c>
      <c r="E1807" t="s">
        <v>23</v>
      </c>
      <c r="F1807" t="s">
        <v>12</v>
      </c>
      <c r="G1807" t="s">
        <v>13</v>
      </c>
      <c r="H1807" t="s">
        <v>1</v>
      </c>
      <c r="I1807" t="s">
        <v>85</v>
      </c>
      <c r="J1807" t="s">
        <v>86</v>
      </c>
      <c r="K1807">
        <v>468</v>
      </c>
    </row>
    <row r="1808" spans="1:11">
      <c r="A1808" t="s">
        <v>66</v>
      </c>
      <c r="B1808">
        <v>2157</v>
      </c>
      <c r="C1808" t="s">
        <v>46</v>
      </c>
      <c r="D1808" t="s">
        <v>29</v>
      </c>
      <c r="E1808" t="s">
        <v>23</v>
      </c>
      <c r="F1808" t="s">
        <v>16</v>
      </c>
      <c r="G1808" t="s">
        <v>17</v>
      </c>
      <c r="H1808" t="s">
        <v>5</v>
      </c>
      <c r="I1808" t="s">
        <v>83</v>
      </c>
      <c r="J1808" t="s">
        <v>84</v>
      </c>
      <c r="K1808">
        <v>1308</v>
      </c>
    </row>
    <row r="1809" spans="1:11">
      <c r="A1809" t="s">
        <v>66</v>
      </c>
      <c r="B1809">
        <v>2191</v>
      </c>
      <c r="C1809" t="s">
        <v>39</v>
      </c>
      <c r="D1809" t="s">
        <v>35</v>
      </c>
      <c r="E1809" t="s">
        <v>23</v>
      </c>
      <c r="F1809" t="s">
        <v>9</v>
      </c>
      <c r="G1809" t="s">
        <v>10</v>
      </c>
      <c r="H1809" t="s">
        <v>5</v>
      </c>
      <c r="I1809" t="s">
        <v>85</v>
      </c>
      <c r="J1809" t="s">
        <v>86</v>
      </c>
      <c r="K1809">
        <v>685</v>
      </c>
    </row>
    <row r="1810" spans="1:11">
      <c r="A1810" t="s">
        <v>66</v>
      </c>
      <c r="B1810">
        <v>2201</v>
      </c>
      <c r="C1810" t="s">
        <v>51</v>
      </c>
      <c r="D1810" t="s">
        <v>31</v>
      </c>
      <c r="E1810" t="s">
        <v>23</v>
      </c>
      <c r="F1810" t="s">
        <v>4</v>
      </c>
      <c r="G1810" t="s">
        <v>6</v>
      </c>
      <c r="H1810" t="s">
        <v>5</v>
      </c>
      <c r="I1810" t="s">
        <v>83</v>
      </c>
      <c r="J1810" t="s">
        <v>84</v>
      </c>
      <c r="K1810">
        <v>64</v>
      </c>
    </row>
    <row r="1811" spans="1:11">
      <c r="A1811" t="s">
        <v>66</v>
      </c>
      <c r="B1811">
        <v>2161</v>
      </c>
      <c r="C1811" t="s">
        <v>28</v>
      </c>
      <c r="D1811" t="s">
        <v>29</v>
      </c>
      <c r="E1811" t="s">
        <v>23</v>
      </c>
      <c r="F1811" t="s">
        <v>3</v>
      </c>
      <c r="G1811" t="s">
        <v>43</v>
      </c>
      <c r="H1811" t="s">
        <v>1</v>
      </c>
      <c r="I1811" t="s">
        <v>83</v>
      </c>
      <c r="J1811" t="s">
        <v>84</v>
      </c>
      <c r="K1811">
        <v>1977</v>
      </c>
    </row>
    <row r="1812" spans="1:11">
      <c r="A1812" t="s">
        <v>66</v>
      </c>
      <c r="B1812">
        <v>2207</v>
      </c>
      <c r="C1812" t="s">
        <v>57</v>
      </c>
      <c r="D1812" t="s">
        <v>49</v>
      </c>
      <c r="E1812" t="s">
        <v>23</v>
      </c>
      <c r="F1812" t="s">
        <v>9</v>
      </c>
      <c r="G1812" t="s">
        <v>10</v>
      </c>
      <c r="H1812" t="s">
        <v>1</v>
      </c>
      <c r="I1812" t="s">
        <v>85</v>
      </c>
      <c r="J1812" t="s">
        <v>86</v>
      </c>
      <c r="K1812">
        <v>970</v>
      </c>
    </row>
    <row r="1813" spans="1:11">
      <c r="A1813" t="s">
        <v>66</v>
      </c>
      <c r="B1813">
        <v>2211</v>
      </c>
      <c r="C1813" t="s">
        <v>54</v>
      </c>
      <c r="D1813" t="s">
        <v>49</v>
      </c>
      <c r="E1813" t="s">
        <v>23</v>
      </c>
      <c r="F1813" t="s">
        <v>2</v>
      </c>
      <c r="G1813" t="s">
        <v>11</v>
      </c>
      <c r="H1813" t="s">
        <v>5</v>
      </c>
      <c r="I1813" t="s">
        <v>85</v>
      </c>
      <c r="J1813" t="s">
        <v>86</v>
      </c>
      <c r="K1813">
        <v>420</v>
      </c>
    </row>
    <row r="1814" spans="1:11">
      <c r="A1814" t="s">
        <v>66</v>
      </c>
      <c r="B1814">
        <v>2204</v>
      </c>
      <c r="C1814" t="s">
        <v>48</v>
      </c>
      <c r="D1814" t="s">
        <v>49</v>
      </c>
      <c r="E1814" t="s">
        <v>23</v>
      </c>
      <c r="F1814" t="s">
        <v>0</v>
      </c>
      <c r="G1814" t="s">
        <v>24</v>
      </c>
      <c r="H1814" t="s">
        <v>5</v>
      </c>
      <c r="I1814" t="s">
        <v>85</v>
      </c>
      <c r="J1814" t="s">
        <v>86</v>
      </c>
      <c r="K1814">
        <v>358</v>
      </c>
    </row>
    <row r="1815" spans="1:11">
      <c r="A1815" t="s">
        <v>66</v>
      </c>
      <c r="B1815">
        <v>2194</v>
      </c>
      <c r="C1815" t="s">
        <v>30</v>
      </c>
      <c r="D1815" t="s">
        <v>31</v>
      </c>
      <c r="E1815" t="s">
        <v>23</v>
      </c>
      <c r="F1815" t="s">
        <v>16</v>
      </c>
      <c r="G1815" t="s">
        <v>17</v>
      </c>
      <c r="H1815" t="s">
        <v>5</v>
      </c>
      <c r="I1815" t="s">
        <v>83</v>
      </c>
      <c r="J1815" t="s">
        <v>84</v>
      </c>
      <c r="K1815">
        <v>597</v>
      </c>
    </row>
    <row r="1816" spans="1:11">
      <c r="A1816" t="s">
        <v>66</v>
      </c>
      <c r="B1816">
        <v>2184</v>
      </c>
      <c r="C1816" t="s">
        <v>47</v>
      </c>
      <c r="D1816" t="s">
        <v>35</v>
      </c>
      <c r="E1816" t="s">
        <v>23</v>
      </c>
      <c r="F1816" t="s">
        <v>9</v>
      </c>
      <c r="G1816" t="s">
        <v>10</v>
      </c>
      <c r="H1816" t="s">
        <v>5</v>
      </c>
      <c r="I1816" t="s">
        <v>83</v>
      </c>
      <c r="J1816" t="s">
        <v>84</v>
      </c>
      <c r="K1816">
        <v>327</v>
      </c>
    </row>
    <row r="1817" spans="1:11">
      <c r="A1817" t="s">
        <v>66</v>
      </c>
      <c r="B1817">
        <v>2164</v>
      </c>
      <c r="C1817" t="s">
        <v>56</v>
      </c>
      <c r="D1817" t="s">
        <v>33</v>
      </c>
      <c r="E1817" t="s">
        <v>23</v>
      </c>
      <c r="F1817" t="s">
        <v>8</v>
      </c>
      <c r="G1817" t="s">
        <v>14</v>
      </c>
      <c r="H1817" t="s">
        <v>5</v>
      </c>
      <c r="I1817" t="s">
        <v>85</v>
      </c>
      <c r="J1817" t="s">
        <v>86</v>
      </c>
      <c r="K1817">
        <v>81</v>
      </c>
    </row>
    <row r="1818" spans="1:11">
      <c r="A1818" t="s">
        <v>66</v>
      </c>
      <c r="B1818">
        <v>2247</v>
      </c>
      <c r="C1818" t="s">
        <v>64</v>
      </c>
      <c r="D1818" t="s">
        <v>26</v>
      </c>
      <c r="E1818" t="s">
        <v>23</v>
      </c>
      <c r="F1818" t="s">
        <v>4</v>
      </c>
      <c r="G1818" t="s">
        <v>6</v>
      </c>
      <c r="H1818" t="s">
        <v>1</v>
      </c>
      <c r="I1818" t="s">
        <v>85</v>
      </c>
      <c r="J1818" t="s">
        <v>86</v>
      </c>
      <c r="K1818">
        <v>2984</v>
      </c>
    </row>
    <row r="1819" spans="1:11">
      <c r="A1819" t="s">
        <v>66</v>
      </c>
      <c r="B1819">
        <v>2194</v>
      </c>
      <c r="C1819" t="s">
        <v>30</v>
      </c>
      <c r="D1819" t="s">
        <v>31</v>
      </c>
      <c r="E1819" t="s">
        <v>23</v>
      </c>
      <c r="F1819" t="s">
        <v>9</v>
      </c>
      <c r="G1819" t="s">
        <v>10</v>
      </c>
      <c r="H1819" t="s">
        <v>5</v>
      </c>
      <c r="I1819" t="s">
        <v>83</v>
      </c>
      <c r="J1819" t="s">
        <v>84</v>
      </c>
      <c r="K1819">
        <v>303</v>
      </c>
    </row>
    <row r="1820" spans="1:11">
      <c r="A1820" t="s">
        <v>66</v>
      </c>
      <c r="B1820">
        <v>2247</v>
      </c>
      <c r="C1820" t="s">
        <v>64</v>
      </c>
      <c r="D1820" t="s">
        <v>26</v>
      </c>
      <c r="E1820" t="s">
        <v>23</v>
      </c>
      <c r="F1820" t="s">
        <v>2</v>
      </c>
      <c r="G1820" t="s">
        <v>11</v>
      </c>
      <c r="H1820" t="s">
        <v>1</v>
      </c>
      <c r="I1820" t="s">
        <v>83</v>
      </c>
      <c r="J1820" t="s">
        <v>84</v>
      </c>
      <c r="K1820">
        <v>39822</v>
      </c>
    </row>
    <row r="1821" spans="1:11">
      <c r="A1821" t="s">
        <v>66</v>
      </c>
      <c r="B1821">
        <v>2164</v>
      </c>
      <c r="C1821" t="s">
        <v>56</v>
      </c>
      <c r="D1821" t="s">
        <v>33</v>
      </c>
      <c r="E1821" t="s">
        <v>23</v>
      </c>
      <c r="F1821" t="s">
        <v>8</v>
      </c>
      <c r="G1821" t="s">
        <v>14</v>
      </c>
      <c r="H1821" t="s">
        <v>1</v>
      </c>
      <c r="I1821" t="s">
        <v>83</v>
      </c>
      <c r="J1821" t="s">
        <v>84</v>
      </c>
      <c r="K1821">
        <v>1129</v>
      </c>
    </row>
    <row r="1822" spans="1:11">
      <c r="A1822" t="s">
        <v>66</v>
      </c>
      <c r="B1822">
        <v>2164</v>
      </c>
      <c r="C1822" t="s">
        <v>56</v>
      </c>
      <c r="D1822" t="s">
        <v>33</v>
      </c>
      <c r="E1822" t="s">
        <v>23</v>
      </c>
      <c r="F1822" t="s">
        <v>0</v>
      </c>
      <c r="G1822" t="s">
        <v>24</v>
      </c>
      <c r="H1822" t="s">
        <v>1</v>
      </c>
      <c r="I1822" t="s">
        <v>83</v>
      </c>
      <c r="J1822" t="s">
        <v>84</v>
      </c>
      <c r="K1822">
        <v>3207</v>
      </c>
    </row>
    <row r="1823" spans="1:11">
      <c r="A1823" t="s">
        <v>66</v>
      </c>
      <c r="B1823">
        <v>2241</v>
      </c>
      <c r="C1823" t="s">
        <v>37</v>
      </c>
      <c r="D1823" t="s">
        <v>38</v>
      </c>
      <c r="E1823" t="s">
        <v>23</v>
      </c>
      <c r="F1823" t="s">
        <v>2</v>
      </c>
      <c r="G1823" t="s">
        <v>11</v>
      </c>
      <c r="H1823" t="s">
        <v>5</v>
      </c>
      <c r="I1823" t="s">
        <v>85</v>
      </c>
      <c r="J1823" t="s">
        <v>86</v>
      </c>
      <c r="K1823">
        <v>432</v>
      </c>
    </row>
    <row r="1824" spans="1:11">
      <c r="A1824" t="s">
        <v>66</v>
      </c>
      <c r="B1824">
        <v>2241</v>
      </c>
      <c r="C1824" t="s">
        <v>37</v>
      </c>
      <c r="D1824" t="s">
        <v>38</v>
      </c>
      <c r="E1824" t="s">
        <v>23</v>
      </c>
      <c r="F1824" t="s">
        <v>12</v>
      </c>
      <c r="G1824" t="s">
        <v>13</v>
      </c>
      <c r="H1824" t="s">
        <v>5</v>
      </c>
      <c r="I1824" t="s">
        <v>83</v>
      </c>
      <c r="J1824" t="s">
        <v>84</v>
      </c>
      <c r="K1824">
        <v>1366</v>
      </c>
    </row>
    <row r="1825" spans="1:11">
      <c r="A1825" t="s">
        <v>66</v>
      </c>
      <c r="B1825">
        <v>2241</v>
      </c>
      <c r="C1825" t="s">
        <v>37</v>
      </c>
      <c r="D1825" t="s">
        <v>38</v>
      </c>
      <c r="E1825" t="s">
        <v>23</v>
      </c>
      <c r="F1825" t="s">
        <v>3</v>
      </c>
      <c r="G1825" t="s">
        <v>43</v>
      </c>
      <c r="H1825" t="s">
        <v>1</v>
      </c>
      <c r="I1825" t="s">
        <v>83</v>
      </c>
      <c r="J1825" t="s">
        <v>84</v>
      </c>
      <c r="K1825">
        <v>2675</v>
      </c>
    </row>
    <row r="1826" spans="1:11">
      <c r="A1826" t="s">
        <v>66</v>
      </c>
      <c r="B1826">
        <v>2241</v>
      </c>
      <c r="C1826" t="s">
        <v>37</v>
      </c>
      <c r="D1826" t="s">
        <v>38</v>
      </c>
      <c r="E1826" t="s">
        <v>23</v>
      </c>
      <c r="F1826" t="s">
        <v>9</v>
      </c>
      <c r="G1826" t="s">
        <v>10</v>
      </c>
      <c r="H1826" t="s">
        <v>1</v>
      </c>
      <c r="I1826" t="s">
        <v>83</v>
      </c>
      <c r="J1826" t="s">
        <v>84</v>
      </c>
      <c r="K1826">
        <v>4538</v>
      </c>
    </row>
    <row r="1827" spans="1:11">
      <c r="A1827" t="s">
        <v>66</v>
      </c>
      <c r="B1827">
        <v>2157</v>
      </c>
      <c r="C1827" t="s">
        <v>46</v>
      </c>
      <c r="D1827" t="s">
        <v>29</v>
      </c>
      <c r="E1827" t="s">
        <v>23</v>
      </c>
      <c r="F1827" t="s">
        <v>3</v>
      </c>
      <c r="G1827" t="s">
        <v>43</v>
      </c>
      <c r="H1827" t="s">
        <v>1</v>
      </c>
      <c r="I1827" t="s">
        <v>85</v>
      </c>
      <c r="J1827" t="s">
        <v>86</v>
      </c>
      <c r="K1827">
        <v>198</v>
      </c>
    </row>
    <row r="1828" spans="1:11">
      <c r="A1828" t="s">
        <v>66</v>
      </c>
      <c r="B1828">
        <v>2227</v>
      </c>
      <c r="C1828" t="s">
        <v>44</v>
      </c>
      <c r="D1828" t="s">
        <v>41</v>
      </c>
      <c r="E1828" t="s">
        <v>23</v>
      </c>
      <c r="F1828" t="s">
        <v>16</v>
      </c>
      <c r="G1828" t="s">
        <v>17</v>
      </c>
      <c r="H1828" t="s">
        <v>1</v>
      </c>
      <c r="I1828" t="s">
        <v>85</v>
      </c>
      <c r="J1828" t="s">
        <v>86</v>
      </c>
      <c r="K1828">
        <v>87</v>
      </c>
    </row>
    <row r="1829" spans="1:11">
      <c r="A1829" t="s">
        <v>66</v>
      </c>
      <c r="B1829">
        <v>2221</v>
      </c>
      <c r="C1829" t="s">
        <v>58</v>
      </c>
      <c r="D1829" t="s">
        <v>22</v>
      </c>
      <c r="E1829" t="s">
        <v>23</v>
      </c>
      <c r="F1829" t="s">
        <v>8</v>
      </c>
      <c r="G1829" t="s">
        <v>14</v>
      </c>
      <c r="H1829" t="s">
        <v>1</v>
      </c>
      <c r="I1829" t="s">
        <v>83</v>
      </c>
      <c r="J1829" t="s">
        <v>84</v>
      </c>
      <c r="K1829">
        <v>13570</v>
      </c>
    </row>
    <row r="1830" spans="1:11">
      <c r="A1830" t="s">
        <v>66</v>
      </c>
      <c r="B1830">
        <v>2217</v>
      </c>
      <c r="C1830" t="s">
        <v>36</v>
      </c>
      <c r="D1830" t="s">
        <v>22</v>
      </c>
      <c r="E1830" t="s">
        <v>23</v>
      </c>
      <c r="F1830" t="s">
        <v>12</v>
      </c>
      <c r="G1830" t="s">
        <v>13</v>
      </c>
      <c r="H1830" t="s">
        <v>5</v>
      </c>
      <c r="I1830" t="s">
        <v>83</v>
      </c>
      <c r="J1830" t="s">
        <v>84</v>
      </c>
      <c r="K1830">
        <v>1969</v>
      </c>
    </row>
    <row r="1831" spans="1:11">
      <c r="A1831" t="s">
        <v>66</v>
      </c>
      <c r="B1831">
        <v>2237</v>
      </c>
      <c r="C1831" t="s">
        <v>42</v>
      </c>
      <c r="D1831" t="s">
        <v>38</v>
      </c>
      <c r="E1831" t="s">
        <v>23</v>
      </c>
      <c r="F1831" t="s">
        <v>9</v>
      </c>
      <c r="G1831" t="s">
        <v>10</v>
      </c>
      <c r="H1831" t="s">
        <v>5</v>
      </c>
      <c r="I1831" t="s">
        <v>83</v>
      </c>
      <c r="J1831" t="s">
        <v>84</v>
      </c>
      <c r="K1831">
        <v>2763</v>
      </c>
    </row>
    <row r="1832" spans="1:11">
      <c r="A1832" t="s">
        <v>66</v>
      </c>
      <c r="B1832">
        <v>2224</v>
      </c>
      <c r="C1832" t="s">
        <v>60</v>
      </c>
      <c r="D1832" t="s">
        <v>41</v>
      </c>
      <c r="E1832" t="s">
        <v>23</v>
      </c>
      <c r="F1832" t="s">
        <v>2</v>
      </c>
      <c r="G1832" t="s">
        <v>11</v>
      </c>
      <c r="H1832" t="s">
        <v>5</v>
      </c>
      <c r="I1832" t="s">
        <v>85</v>
      </c>
      <c r="J1832" t="s">
        <v>86</v>
      </c>
      <c r="K1832">
        <v>57</v>
      </c>
    </row>
    <row r="1833" spans="1:11">
      <c r="A1833" t="s">
        <v>66</v>
      </c>
      <c r="B1833">
        <v>2197</v>
      </c>
      <c r="C1833" t="s">
        <v>62</v>
      </c>
      <c r="D1833" t="s">
        <v>31</v>
      </c>
      <c r="E1833" t="s">
        <v>23</v>
      </c>
      <c r="F1833" t="s">
        <v>3</v>
      </c>
      <c r="G1833" t="s">
        <v>43</v>
      </c>
      <c r="H1833" t="s">
        <v>1</v>
      </c>
      <c r="I1833" t="s">
        <v>85</v>
      </c>
      <c r="J1833" t="s">
        <v>86</v>
      </c>
      <c r="K1833">
        <v>362</v>
      </c>
    </row>
    <row r="1834" spans="1:11">
      <c r="A1834" t="s">
        <v>66</v>
      </c>
      <c r="B1834">
        <v>2197</v>
      </c>
      <c r="C1834" t="s">
        <v>62</v>
      </c>
      <c r="D1834" t="s">
        <v>31</v>
      </c>
      <c r="E1834" t="s">
        <v>23</v>
      </c>
      <c r="F1834" t="s">
        <v>8</v>
      </c>
      <c r="G1834" t="s">
        <v>14</v>
      </c>
      <c r="H1834" t="s">
        <v>1</v>
      </c>
      <c r="I1834" t="s">
        <v>85</v>
      </c>
      <c r="J1834" t="s">
        <v>86</v>
      </c>
      <c r="K1834">
        <v>2208</v>
      </c>
    </row>
    <row r="1835" spans="1:11">
      <c r="A1835" t="s">
        <v>66</v>
      </c>
      <c r="B1835">
        <v>2171</v>
      </c>
      <c r="C1835" t="s">
        <v>32</v>
      </c>
      <c r="D1835" t="s">
        <v>33</v>
      </c>
      <c r="E1835" t="s">
        <v>23</v>
      </c>
      <c r="F1835" t="s">
        <v>4</v>
      </c>
      <c r="G1835" t="s">
        <v>6</v>
      </c>
      <c r="H1835" t="s">
        <v>5</v>
      </c>
      <c r="I1835" t="s">
        <v>83</v>
      </c>
      <c r="J1835" t="s">
        <v>84</v>
      </c>
      <c r="K1835">
        <v>126</v>
      </c>
    </row>
    <row r="1836" spans="1:11">
      <c r="A1836" t="s">
        <v>66</v>
      </c>
      <c r="B1836">
        <v>2157</v>
      </c>
      <c r="C1836" t="s">
        <v>46</v>
      </c>
      <c r="D1836" t="s">
        <v>29</v>
      </c>
      <c r="E1836" t="s">
        <v>23</v>
      </c>
      <c r="F1836" t="s">
        <v>8</v>
      </c>
      <c r="G1836" t="s">
        <v>14</v>
      </c>
      <c r="H1836" t="s">
        <v>1</v>
      </c>
      <c r="I1836" t="s">
        <v>83</v>
      </c>
      <c r="J1836" t="s">
        <v>84</v>
      </c>
      <c r="K1836">
        <v>7787</v>
      </c>
    </row>
    <row r="1837" spans="1:11">
      <c r="A1837" t="s">
        <v>66</v>
      </c>
      <c r="B1837">
        <v>2214</v>
      </c>
      <c r="C1837" t="s">
        <v>21</v>
      </c>
      <c r="D1837" t="s">
        <v>22</v>
      </c>
      <c r="E1837" t="s">
        <v>23</v>
      </c>
      <c r="F1837" t="s">
        <v>3</v>
      </c>
      <c r="G1837" t="s">
        <v>43</v>
      </c>
      <c r="H1837" t="s">
        <v>1</v>
      </c>
      <c r="I1837" t="s">
        <v>85</v>
      </c>
      <c r="J1837" t="s">
        <v>86</v>
      </c>
      <c r="K1837">
        <v>56</v>
      </c>
    </row>
    <row r="1838" spans="1:11">
      <c r="A1838" t="s">
        <v>66</v>
      </c>
      <c r="B1838">
        <v>2157</v>
      </c>
      <c r="C1838" t="s">
        <v>46</v>
      </c>
      <c r="D1838" t="s">
        <v>29</v>
      </c>
      <c r="E1838" t="s">
        <v>23</v>
      </c>
      <c r="F1838" t="s">
        <v>9</v>
      </c>
      <c r="G1838" t="s">
        <v>10</v>
      </c>
      <c r="H1838" t="s">
        <v>1</v>
      </c>
      <c r="I1838" t="s">
        <v>85</v>
      </c>
      <c r="J1838" t="s">
        <v>86</v>
      </c>
      <c r="K1838">
        <v>640</v>
      </c>
    </row>
    <row r="1839" spans="1:11">
      <c r="A1839" t="s">
        <v>66</v>
      </c>
      <c r="B1839">
        <v>2244</v>
      </c>
      <c r="C1839" t="s">
        <v>45</v>
      </c>
      <c r="D1839" t="s">
        <v>26</v>
      </c>
      <c r="E1839" t="s">
        <v>23</v>
      </c>
      <c r="F1839" t="s">
        <v>0</v>
      </c>
      <c r="G1839" t="s">
        <v>24</v>
      </c>
      <c r="H1839" t="s">
        <v>1</v>
      </c>
      <c r="I1839" t="s">
        <v>85</v>
      </c>
      <c r="J1839" t="s">
        <v>86</v>
      </c>
      <c r="K1839">
        <v>623</v>
      </c>
    </row>
    <row r="1840" spans="1:11">
      <c r="A1840" t="s">
        <v>66</v>
      </c>
      <c r="B1840">
        <v>2247</v>
      </c>
      <c r="C1840" t="s">
        <v>64</v>
      </c>
      <c r="D1840" t="s">
        <v>26</v>
      </c>
      <c r="E1840" t="s">
        <v>23</v>
      </c>
      <c r="F1840" t="s">
        <v>0</v>
      </c>
      <c r="G1840" t="s">
        <v>24</v>
      </c>
      <c r="H1840" t="s">
        <v>1</v>
      </c>
      <c r="I1840" t="s">
        <v>85</v>
      </c>
      <c r="J1840" t="s">
        <v>86</v>
      </c>
      <c r="K1840">
        <v>3334</v>
      </c>
    </row>
    <row r="1841" spans="1:11">
      <c r="A1841" t="s">
        <v>66</v>
      </c>
      <c r="B1841">
        <v>2204</v>
      </c>
      <c r="C1841" t="s">
        <v>48</v>
      </c>
      <c r="D1841" t="s">
        <v>49</v>
      </c>
      <c r="E1841" t="s">
        <v>23</v>
      </c>
      <c r="F1841" t="s">
        <v>9</v>
      </c>
      <c r="G1841" t="s">
        <v>10</v>
      </c>
      <c r="H1841" t="s">
        <v>1</v>
      </c>
      <c r="I1841" t="s">
        <v>83</v>
      </c>
      <c r="J1841" t="s">
        <v>84</v>
      </c>
      <c r="K1841">
        <v>591</v>
      </c>
    </row>
    <row r="1842" spans="1:11">
      <c r="A1842" t="s">
        <v>66</v>
      </c>
      <c r="B1842">
        <v>2161</v>
      </c>
      <c r="C1842" t="s">
        <v>28</v>
      </c>
      <c r="D1842" t="s">
        <v>29</v>
      </c>
      <c r="E1842" t="s">
        <v>23</v>
      </c>
      <c r="F1842" t="s">
        <v>9</v>
      </c>
      <c r="G1842" t="s">
        <v>10</v>
      </c>
      <c r="H1842" t="s">
        <v>1</v>
      </c>
      <c r="I1842" t="s">
        <v>83</v>
      </c>
      <c r="J1842" t="s">
        <v>84</v>
      </c>
      <c r="K1842">
        <v>2523</v>
      </c>
    </row>
    <row r="1843" spans="1:11">
      <c r="A1843" t="s">
        <v>66</v>
      </c>
      <c r="B1843">
        <v>2201</v>
      </c>
      <c r="C1843" t="s">
        <v>51</v>
      </c>
      <c r="D1843" t="s">
        <v>31</v>
      </c>
      <c r="E1843" t="s">
        <v>23</v>
      </c>
      <c r="F1843" t="s">
        <v>16</v>
      </c>
      <c r="G1843" t="s">
        <v>17</v>
      </c>
      <c r="H1843" t="s">
        <v>1</v>
      </c>
      <c r="I1843" t="s">
        <v>83</v>
      </c>
      <c r="J1843" t="s">
        <v>84</v>
      </c>
      <c r="K1843">
        <v>840</v>
      </c>
    </row>
    <row r="1844" spans="1:11">
      <c r="A1844" t="s">
        <v>66</v>
      </c>
      <c r="B1844">
        <v>2204</v>
      </c>
      <c r="C1844" t="s">
        <v>48</v>
      </c>
      <c r="D1844" t="s">
        <v>49</v>
      </c>
      <c r="E1844" t="s">
        <v>23</v>
      </c>
      <c r="F1844" t="s">
        <v>8</v>
      </c>
      <c r="G1844" t="s">
        <v>14</v>
      </c>
      <c r="H1844" t="s">
        <v>5</v>
      </c>
      <c r="I1844" t="s">
        <v>85</v>
      </c>
      <c r="J1844" t="s">
        <v>86</v>
      </c>
      <c r="K1844">
        <v>105</v>
      </c>
    </row>
    <row r="1845" spans="1:11">
      <c r="A1845" t="s">
        <v>66</v>
      </c>
      <c r="B1845">
        <v>2234</v>
      </c>
      <c r="C1845" t="s">
        <v>61</v>
      </c>
      <c r="D1845" t="s">
        <v>38</v>
      </c>
      <c r="E1845" t="s">
        <v>23</v>
      </c>
      <c r="F1845" t="s">
        <v>8</v>
      </c>
      <c r="G1845" t="s">
        <v>14</v>
      </c>
      <c r="H1845" t="s">
        <v>5</v>
      </c>
      <c r="I1845" t="s">
        <v>83</v>
      </c>
      <c r="J1845" t="s">
        <v>84</v>
      </c>
      <c r="K1845">
        <v>152</v>
      </c>
    </row>
    <row r="1846" spans="1:11">
      <c r="A1846" t="s">
        <v>66</v>
      </c>
      <c r="B1846">
        <v>2154</v>
      </c>
      <c r="C1846" t="s">
        <v>50</v>
      </c>
      <c r="D1846" t="s">
        <v>29</v>
      </c>
      <c r="E1846" t="s">
        <v>23</v>
      </c>
      <c r="F1846" t="s">
        <v>0</v>
      </c>
      <c r="G1846" t="s">
        <v>24</v>
      </c>
      <c r="H1846" t="s">
        <v>5</v>
      </c>
      <c r="I1846" t="s">
        <v>83</v>
      </c>
      <c r="J1846" t="s">
        <v>84</v>
      </c>
      <c r="K1846">
        <v>1681</v>
      </c>
    </row>
    <row r="1847" spans="1:11">
      <c r="A1847" t="s">
        <v>66</v>
      </c>
      <c r="B1847">
        <v>2164</v>
      </c>
      <c r="C1847" t="s">
        <v>56</v>
      </c>
      <c r="D1847" t="s">
        <v>33</v>
      </c>
      <c r="E1847" t="s">
        <v>23</v>
      </c>
      <c r="F1847" t="s">
        <v>12</v>
      </c>
      <c r="G1847" t="s">
        <v>13</v>
      </c>
      <c r="H1847" t="s">
        <v>5</v>
      </c>
      <c r="I1847" t="s">
        <v>85</v>
      </c>
      <c r="J1847" t="s">
        <v>86</v>
      </c>
      <c r="K1847">
        <v>153</v>
      </c>
    </row>
    <row r="1848" spans="1:11">
      <c r="A1848" t="s">
        <v>66</v>
      </c>
      <c r="B1848">
        <v>2214</v>
      </c>
      <c r="C1848" t="s">
        <v>21</v>
      </c>
      <c r="D1848" t="s">
        <v>22</v>
      </c>
      <c r="E1848" t="s">
        <v>23</v>
      </c>
      <c r="F1848" t="s">
        <v>4</v>
      </c>
      <c r="G1848" t="s">
        <v>6</v>
      </c>
      <c r="H1848" t="s">
        <v>5</v>
      </c>
      <c r="I1848" t="s">
        <v>83</v>
      </c>
      <c r="J1848" t="s">
        <v>84</v>
      </c>
      <c r="K1848">
        <v>29</v>
      </c>
    </row>
    <row r="1849" spans="1:11">
      <c r="A1849" t="s">
        <v>66</v>
      </c>
      <c r="B1849">
        <v>2207</v>
      </c>
      <c r="C1849" t="s">
        <v>57</v>
      </c>
      <c r="D1849" t="s">
        <v>49</v>
      </c>
      <c r="E1849" t="s">
        <v>23</v>
      </c>
      <c r="F1849" t="s">
        <v>9</v>
      </c>
      <c r="G1849" t="s">
        <v>10</v>
      </c>
      <c r="H1849" t="s">
        <v>5</v>
      </c>
      <c r="I1849" t="s">
        <v>85</v>
      </c>
      <c r="J1849" t="s">
        <v>86</v>
      </c>
      <c r="K1849">
        <v>754</v>
      </c>
    </row>
    <row r="1850" spans="1:11">
      <c r="A1850" t="s">
        <v>66</v>
      </c>
      <c r="B1850">
        <v>2237</v>
      </c>
      <c r="C1850" t="s">
        <v>42</v>
      </c>
      <c r="D1850" t="s">
        <v>38</v>
      </c>
      <c r="E1850" t="s">
        <v>23</v>
      </c>
      <c r="F1850" t="s">
        <v>3</v>
      </c>
      <c r="G1850" t="s">
        <v>43</v>
      </c>
      <c r="H1850" t="s">
        <v>5</v>
      </c>
      <c r="I1850" t="s">
        <v>83</v>
      </c>
      <c r="J1850" t="s">
        <v>84</v>
      </c>
      <c r="K1850">
        <v>5032</v>
      </c>
    </row>
    <row r="1851" spans="1:11">
      <c r="A1851" t="s">
        <v>66</v>
      </c>
      <c r="B1851">
        <v>2184</v>
      </c>
      <c r="C1851" t="s">
        <v>47</v>
      </c>
      <c r="D1851" t="s">
        <v>35</v>
      </c>
      <c r="E1851" t="s">
        <v>23</v>
      </c>
      <c r="F1851" t="s">
        <v>8</v>
      </c>
      <c r="G1851" t="s">
        <v>14</v>
      </c>
      <c r="H1851" t="s">
        <v>5</v>
      </c>
      <c r="I1851" t="s">
        <v>83</v>
      </c>
      <c r="J1851" t="s">
        <v>84</v>
      </c>
      <c r="K1851">
        <v>138</v>
      </c>
    </row>
    <row r="1852" spans="1:11">
      <c r="A1852" t="s">
        <v>66</v>
      </c>
      <c r="B1852">
        <v>2174</v>
      </c>
      <c r="C1852" t="s">
        <v>59</v>
      </c>
      <c r="D1852" t="s">
        <v>53</v>
      </c>
      <c r="E1852" t="s">
        <v>23</v>
      </c>
      <c r="F1852" t="s">
        <v>16</v>
      </c>
      <c r="G1852" t="s">
        <v>17</v>
      </c>
      <c r="H1852" t="s">
        <v>5</v>
      </c>
      <c r="I1852" t="s">
        <v>83</v>
      </c>
      <c r="J1852" t="s">
        <v>84</v>
      </c>
      <c r="K1852">
        <v>600</v>
      </c>
    </row>
    <row r="1853" spans="1:11">
      <c r="A1853" t="s">
        <v>66</v>
      </c>
      <c r="B1853">
        <v>2194</v>
      </c>
      <c r="C1853" t="s">
        <v>30</v>
      </c>
      <c r="D1853" t="s">
        <v>31</v>
      </c>
      <c r="E1853" t="s">
        <v>23</v>
      </c>
      <c r="F1853" t="s">
        <v>0</v>
      </c>
      <c r="G1853" t="s">
        <v>24</v>
      </c>
      <c r="H1853" t="s">
        <v>1</v>
      </c>
      <c r="I1853" t="s">
        <v>85</v>
      </c>
      <c r="J1853" t="s">
        <v>86</v>
      </c>
      <c r="K1853">
        <v>568</v>
      </c>
    </row>
    <row r="1854" spans="1:11">
      <c r="A1854" t="s">
        <v>66</v>
      </c>
      <c r="B1854">
        <v>2214</v>
      </c>
      <c r="C1854" t="s">
        <v>21</v>
      </c>
      <c r="D1854" t="s">
        <v>22</v>
      </c>
      <c r="E1854" t="s">
        <v>23</v>
      </c>
      <c r="F1854" t="s">
        <v>3</v>
      </c>
      <c r="G1854" t="s">
        <v>43</v>
      </c>
      <c r="H1854" t="s">
        <v>1</v>
      </c>
      <c r="I1854" t="s">
        <v>83</v>
      </c>
      <c r="J1854" t="s">
        <v>84</v>
      </c>
      <c r="K1854">
        <v>639</v>
      </c>
    </row>
    <row r="1855" spans="1:11">
      <c r="A1855" t="s">
        <v>66</v>
      </c>
      <c r="B1855">
        <v>2184</v>
      </c>
      <c r="C1855" t="s">
        <v>47</v>
      </c>
      <c r="D1855" t="s">
        <v>35</v>
      </c>
      <c r="E1855" t="s">
        <v>23</v>
      </c>
      <c r="F1855" t="s">
        <v>12</v>
      </c>
      <c r="G1855" t="s">
        <v>13</v>
      </c>
      <c r="H1855" t="s">
        <v>5</v>
      </c>
      <c r="I1855" t="s">
        <v>83</v>
      </c>
      <c r="J1855" t="s">
        <v>84</v>
      </c>
      <c r="K1855">
        <v>563</v>
      </c>
    </row>
    <row r="1856" spans="1:11">
      <c r="A1856" t="s">
        <v>66</v>
      </c>
      <c r="B1856">
        <v>2217</v>
      </c>
      <c r="C1856" t="s">
        <v>36</v>
      </c>
      <c r="D1856" t="s">
        <v>22</v>
      </c>
      <c r="E1856" t="s">
        <v>23</v>
      </c>
      <c r="F1856" t="s">
        <v>12</v>
      </c>
      <c r="G1856" t="s">
        <v>13</v>
      </c>
      <c r="H1856" t="s">
        <v>5</v>
      </c>
      <c r="I1856" t="s">
        <v>85</v>
      </c>
      <c r="J1856" t="s">
        <v>86</v>
      </c>
      <c r="K1856">
        <v>518</v>
      </c>
    </row>
    <row r="1857" spans="1:11">
      <c r="A1857" t="s">
        <v>66</v>
      </c>
      <c r="B1857">
        <v>2204</v>
      </c>
      <c r="C1857" t="s">
        <v>48</v>
      </c>
      <c r="D1857" t="s">
        <v>49</v>
      </c>
      <c r="E1857" t="s">
        <v>23</v>
      </c>
      <c r="F1857" t="s">
        <v>4</v>
      </c>
      <c r="G1857" t="s">
        <v>6</v>
      </c>
      <c r="H1857" t="s">
        <v>1</v>
      </c>
      <c r="I1857" t="s">
        <v>83</v>
      </c>
      <c r="J1857" t="s">
        <v>84</v>
      </c>
      <c r="K1857">
        <v>1276</v>
      </c>
    </row>
    <row r="1858" spans="1:11">
      <c r="A1858" t="s">
        <v>66</v>
      </c>
      <c r="B1858">
        <v>2194</v>
      </c>
      <c r="C1858" t="s">
        <v>30</v>
      </c>
      <c r="D1858" t="s">
        <v>31</v>
      </c>
      <c r="E1858" t="s">
        <v>23</v>
      </c>
      <c r="F1858" t="s">
        <v>2</v>
      </c>
      <c r="G1858" t="s">
        <v>11</v>
      </c>
      <c r="H1858" t="s">
        <v>5</v>
      </c>
      <c r="I1858" t="s">
        <v>85</v>
      </c>
      <c r="J1858" t="s">
        <v>86</v>
      </c>
      <c r="K1858">
        <v>61</v>
      </c>
    </row>
    <row r="1859" spans="1:11">
      <c r="A1859" t="s">
        <v>66</v>
      </c>
      <c r="B1859">
        <v>2234</v>
      </c>
      <c r="C1859" t="s">
        <v>61</v>
      </c>
      <c r="D1859" t="s">
        <v>38</v>
      </c>
      <c r="E1859" t="s">
        <v>23</v>
      </c>
      <c r="F1859" t="s">
        <v>12</v>
      </c>
      <c r="G1859" t="s">
        <v>13</v>
      </c>
      <c r="H1859" t="s">
        <v>5</v>
      </c>
      <c r="I1859" t="s">
        <v>83</v>
      </c>
      <c r="J1859" t="s">
        <v>84</v>
      </c>
      <c r="K1859">
        <v>571</v>
      </c>
    </row>
    <row r="1860" spans="1:11">
      <c r="A1860" t="s">
        <v>66</v>
      </c>
      <c r="B1860">
        <v>2244</v>
      </c>
      <c r="C1860" t="s">
        <v>45</v>
      </c>
      <c r="D1860" t="s">
        <v>26</v>
      </c>
      <c r="E1860" t="s">
        <v>23</v>
      </c>
      <c r="F1860" t="s">
        <v>2</v>
      </c>
      <c r="G1860" t="s">
        <v>11</v>
      </c>
      <c r="H1860" t="s">
        <v>1</v>
      </c>
      <c r="I1860" t="s">
        <v>85</v>
      </c>
      <c r="J1860" t="s">
        <v>86</v>
      </c>
      <c r="K1860">
        <v>1338</v>
      </c>
    </row>
    <row r="1861" spans="1:11">
      <c r="A1861" t="s">
        <v>66</v>
      </c>
      <c r="B1861">
        <v>2204</v>
      </c>
      <c r="C1861" t="s">
        <v>48</v>
      </c>
      <c r="D1861" t="s">
        <v>49</v>
      </c>
      <c r="E1861" t="s">
        <v>23</v>
      </c>
      <c r="F1861" t="s">
        <v>4</v>
      </c>
      <c r="G1861" t="s">
        <v>6</v>
      </c>
      <c r="H1861" t="s">
        <v>5</v>
      </c>
      <c r="I1861" t="s">
        <v>85</v>
      </c>
      <c r="J1861" t="s">
        <v>86</v>
      </c>
      <c r="K1861">
        <v>20</v>
      </c>
    </row>
    <row r="1862" spans="1:11">
      <c r="A1862" t="s">
        <v>66</v>
      </c>
      <c r="B1862">
        <v>2227</v>
      </c>
      <c r="C1862" t="s">
        <v>44</v>
      </c>
      <c r="D1862" t="s">
        <v>41</v>
      </c>
      <c r="E1862" t="s">
        <v>23</v>
      </c>
      <c r="F1862" t="s">
        <v>0</v>
      </c>
      <c r="G1862" t="s">
        <v>24</v>
      </c>
      <c r="H1862" t="s">
        <v>5</v>
      </c>
      <c r="I1862" t="s">
        <v>85</v>
      </c>
      <c r="J1862" t="s">
        <v>86</v>
      </c>
      <c r="K1862">
        <v>3051</v>
      </c>
    </row>
    <row r="1863" spans="1:11">
      <c r="A1863" t="s">
        <v>66</v>
      </c>
      <c r="B1863">
        <v>2177</v>
      </c>
      <c r="C1863" t="s">
        <v>52</v>
      </c>
      <c r="D1863" t="s">
        <v>53</v>
      </c>
      <c r="E1863" t="s">
        <v>23</v>
      </c>
      <c r="F1863" t="s">
        <v>9</v>
      </c>
      <c r="G1863" t="s">
        <v>10</v>
      </c>
      <c r="H1863" t="s">
        <v>1</v>
      </c>
      <c r="I1863" t="s">
        <v>83</v>
      </c>
      <c r="J1863" t="s">
        <v>84</v>
      </c>
      <c r="K1863">
        <v>3715</v>
      </c>
    </row>
    <row r="1864" spans="1:11">
      <c r="A1864" t="s">
        <v>66</v>
      </c>
      <c r="B1864">
        <v>2184</v>
      </c>
      <c r="C1864" t="s">
        <v>47</v>
      </c>
      <c r="D1864" t="s">
        <v>35</v>
      </c>
      <c r="E1864" t="s">
        <v>23</v>
      </c>
      <c r="F1864" t="s">
        <v>8</v>
      </c>
      <c r="G1864" t="s">
        <v>14</v>
      </c>
      <c r="H1864" t="s">
        <v>5</v>
      </c>
      <c r="I1864" t="s">
        <v>85</v>
      </c>
      <c r="J1864" t="s">
        <v>86</v>
      </c>
      <c r="K1864">
        <v>64</v>
      </c>
    </row>
    <row r="1865" spans="1:11">
      <c r="A1865" t="s">
        <v>66</v>
      </c>
      <c r="B1865">
        <v>2207</v>
      </c>
      <c r="C1865" t="s">
        <v>57</v>
      </c>
      <c r="D1865" t="s">
        <v>49</v>
      </c>
      <c r="E1865" t="s">
        <v>23</v>
      </c>
      <c r="F1865" t="s">
        <v>8</v>
      </c>
      <c r="G1865" t="s">
        <v>14</v>
      </c>
      <c r="H1865" t="s">
        <v>1</v>
      </c>
      <c r="I1865" t="s">
        <v>83</v>
      </c>
      <c r="J1865" t="s">
        <v>84</v>
      </c>
      <c r="K1865">
        <v>14178</v>
      </c>
    </row>
    <row r="1866" spans="1:11">
      <c r="A1866" t="s">
        <v>66</v>
      </c>
      <c r="B1866">
        <v>2231</v>
      </c>
      <c r="C1866" t="s">
        <v>40</v>
      </c>
      <c r="D1866" t="s">
        <v>41</v>
      </c>
      <c r="E1866" t="s">
        <v>23</v>
      </c>
      <c r="F1866" t="s">
        <v>12</v>
      </c>
      <c r="G1866" t="s">
        <v>13</v>
      </c>
      <c r="H1866" t="s">
        <v>5</v>
      </c>
      <c r="I1866" t="s">
        <v>83</v>
      </c>
      <c r="J1866" t="s">
        <v>84</v>
      </c>
      <c r="K1866">
        <v>1572</v>
      </c>
    </row>
    <row r="1867" spans="1:11">
      <c r="A1867" t="s">
        <v>66</v>
      </c>
      <c r="B1867">
        <v>2181</v>
      </c>
      <c r="C1867" t="s">
        <v>55</v>
      </c>
      <c r="D1867" t="s">
        <v>53</v>
      </c>
      <c r="E1867" t="s">
        <v>23</v>
      </c>
      <c r="F1867" t="s">
        <v>3</v>
      </c>
      <c r="G1867" t="s">
        <v>43</v>
      </c>
      <c r="H1867" t="s">
        <v>1</v>
      </c>
      <c r="I1867" t="s">
        <v>85</v>
      </c>
      <c r="J1867" t="s">
        <v>86</v>
      </c>
      <c r="K1867">
        <v>298</v>
      </c>
    </row>
    <row r="1868" spans="1:11">
      <c r="A1868" t="s">
        <v>66</v>
      </c>
      <c r="B1868">
        <v>2247</v>
      </c>
      <c r="C1868" t="s">
        <v>64</v>
      </c>
      <c r="D1868" t="s">
        <v>26</v>
      </c>
      <c r="E1868" t="s">
        <v>23</v>
      </c>
      <c r="F1868" t="s">
        <v>12</v>
      </c>
      <c r="G1868" t="s">
        <v>13</v>
      </c>
      <c r="H1868" t="s">
        <v>1</v>
      </c>
      <c r="I1868" t="s">
        <v>85</v>
      </c>
      <c r="J1868" t="s">
        <v>86</v>
      </c>
      <c r="K1868">
        <v>382</v>
      </c>
    </row>
    <row r="1869" spans="1:11">
      <c r="A1869" t="s">
        <v>66</v>
      </c>
      <c r="B1869">
        <v>2174</v>
      </c>
      <c r="C1869" t="s">
        <v>59</v>
      </c>
      <c r="D1869" t="s">
        <v>53</v>
      </c>
      <c r="E1869" t="s">
        <v>23</v>
      </c>
      <c r="F1869" t="s">
        <v>4</v>
      </c>
      <c r="G1869" t="s">
        <v>6</v>
      </c>
      <c r="H1869" t="s">
        <v>1</v>
      </c>
      <c r="I1869" t="s">
        <v>85</v>
      </c>
      <c r="J1869" t="s">
        <v>86</v>
      </c>
      <c r="K1869">
        <v>193</v>
      </c>
    </row>
    <row r="1870" spans="1:11">
      <c r="A1870" t="s">
        <v>66</v>
      </c>
      <c r="B1870">
        <v>2161</v>
      </c>
      <c r="C1870" t="s">
        <v>28</v>
      </c>
      <c r="D1870" t="s">
        <v>29</v>
      </c>
      <c r="E1870" t="s">
        <v>23</v>
      </c>
      <c r="F1870" t="s">
        <v>8</v>
      </c>
      <c r="G1870" t="s">
        <v>14</v>
      </c>
      <c r="H1870" t="s">
        <v>5</v>
      </c>
      <c r="I1870" t="s">
        <v>83</v>
      </c>
      <c r="J1870" t="s">
        <v>84</v>
      </c>
      <c r="K1870">
        <v>1269</v>
      </c>
    </row>
    <row r="1871" spans="1:11">
      <c r="A1871" t="s">
        <v>66</v>
      </c>
      <c r="B1871">
        <v>2184</v>
      </c>
      <c r="C1871" t="s">
        <v>47</v>
      </c>
      <c r="D1871" t="s">
        <v>35</v>
      </c>
      <c r="E1871" t="s">
        <v>23</v>
      </c>
      <c r="F1871" t="s">
        <v>12</v>
      </c>
      <c r="G1871" t="s">
        <v>13</v>
      </c>
      <c r="H1871" t="s">
        <v>1</v>
      </c>
      <c r="I1871" t="s">
        <v>83</v>
      </c>
      <c r="J1871" t="s">
        <v>84</v>
      </c>
      <c r="K1871">
        <v>916</v>
      </c>
    </row>
    <row r="1872" spans="1:11">
      <c r="A1872" t="s">
        <v>66</v>
      </c>
      <c r="B1872">
        <v>2174</v>
      </c>
      <c r="C1872" t="s">
        <v>59</v>
      </c>
      <c r="D1872" t="s">
        <v>53</v>
      </c>
      <c r="E1872" t="s">
        <v>23</v>
      </c>
      <c r="F1872" t="s">
        <v>9</v>
      </c>
      <c r="G1872" t="s">
        <v>10</v>
      </c>
      <c r="H1872" t="s">
        <v>5</v>
      </c>
      <c r="I1872" t="s">
        <v>83</v>
      </c>
      <c r="J1872" t="s">
        <v>84</v>
      </c>
      <c r="K1872">
        <v>189</v>
      </c>
    </row>
    <row r="1873" spans="1:11">
      <c r="A1873" t="s">
        <v>66</v>
      </c>
      <c r="B1873">
        <v>2224</v>
      </c>
      <c r="C1873" t="s">
        <v>60</v>
      </c>
      <c r="D1873" t="s">
        <v>41</v>
      </c>
      <c r="E1873" t="s">
        <v>23</v>
      </c>
      <c r="F1873" t="s">
        <v>0</v>
      </c>
      <c r="G1873" t="s">
        <v>24</v>
      </c>
      <c r="H1873" t="s">
        <v>5</v>
      </c>
      <c r="I1873" t="s">
        <v>85</v>
      </c>
      <c r="J1873" t="s">
        <v>86</v>
      </c>
      <c r="K1873">
        <v>688</v>
      </c>
    </row>
    <row r="1874" spans="1:11">
      <c r="A1874" t="s">
        <v>66</v>
      </c>
      <c r="B1874">
        <v>2207</v>
      </c>
      <c r="C1874" t="s">
        <v>57</v>
      </c>
      <c r="D1874" t="s">
        <v>49</v>
      </c>
      <c r="E1874" t="s">
        <v>23</v>
      </c>
      <c r="F1874" t="s">
        <v>4</v>
      </c>
      <c r="G1874" t="s">
        <v>6</v>
      </c>
      <c r="H1874" t="s">
        <v>5</v>
      </c>
      <c r="I1874" t="s">
        <v>83</v>
      </c>
      <c r="J1874" t="s">
        <v>84</v>
      </c>
      <c r="K1874">
        <v>123</v>
      </c>
    </row>
    <row r="1875" spans="1:11">
      <c r="A1875" t="s">
        <v>66</v>
      </c>
      <c r="B1875">
        <v>2214</v>
      </c>
      <c r="C1875" t="s">
        <v>21</v>
      </c>
      <c r="D1875" t="s">
        <v>22</v>
      </c>
      <c r="E1875" t="s">
        <v>23</v>
      </c>
      <c r="F1875" t="s">
        <v>4</v>
      </c>
      <c r="G1875" t="s">
        <v>6</v>
      </c>
      <c r="H1875" t="s">
        <v>1</v>
      </c>
      <c r="I1875" t="s">
        <v>83</v>
      </c>
      <c r="J1875" t="s">
        <v>84</v>
      </c>
      <c r="K1875">
        <v>1034</v>
      </c>
    </row>
    <row r="1876" spans="1:11">
      <c r="A1876" t="s">
        <v>66</v>
      </c>
      <c r="B1876">
        <v>2184</v>
      </c>
      <c r="C1876" t="s">
        <v>47</v>
      </c>
      <c r="D1876" t="s">
        <v>35</v>
      </c>
      <c r="E1876" t="s">
        <v>23</v>
      </c>
      <c r="F1876" t="s">
        <v>2</v>
      </c>
      <c r="G1876" t="s">
        <v>11</v>
      </c>
      <c r="H1876" t="s">
        <v>1</v>
      </c>
      <c r="I1876" t="s">
        <v>85</v>
      </c>
      <c r="J1876" t="s">
        <v>86</v>
      </c>
      <c r="K1876">
        <v>1803</v>
      </c>
    </row>
    <row r="1877" spans="1:11">
      <c r="A1877" t="s">
        <v>66</v>
      </c>
      <c r="B1877">
        <v>2197</v>
      </c>
      <c r="C1877" t="s">
        <v>62</v>
      </c>
      <c r="D1877" t="s">
        <v>31</v>
      </c>
      <c r="E1877" t="s">
        <v>23</v>
      </c>
      <c r="F1877" t="s">
        <v>4</v>
      </c>
      <c r="G1877" t="s">
        <v>6</v>
      </c>
      <c r="H1877" t="s">
        <v>5</v>
      </c>
      <c r="I1877" t="s">
        <v>83</v>
      </c>
      <c r="J1877" t="s">
        <v>84</v>
      </c>
      <c r="K1877">
        <v>63</v>
      </c>
    </row>
    <row r="1878" spans="1:11">
      <c r="A1878" t="s">
        <v>66</v>
      </c>
      <c r="B1878">
        <v>2237</v>
      </c>
      <c r="C1878" t="s">
        <v>42</v>
      </c>
      <c r="D1878" t="s">
        <v>38</v>
      </c>
      <c r="E1878" t="s">
        <v>23</v>
      </c>
      <c r="F1878" t="s">
        <v>4</v>
      </c>
      <c r="G1878" t="s">
        <v>6</v>
      </c>
      <c r="H1878" t="s">
        <v>5</v>
      </c>
      <c r="I1878" t="s">
        <v>83</v>
      </c>
      <c r="J1878" t="s">
        <v>84</v>
      </c>
      <c r="K1878">
        <v>167</v>
      </c>
    </row>
    <row r="1879" spans="1:11">
      <c r="A1879" t="s">
        <v>66</v>
      </c>
      <c r="B1879">
        <v>2227</v>
      </c>
      <c r="C1879" t="s">
        <v>44</v>
      </c>
      <c r="D1879" t="s">
        <v>41</v>
      </c>
      <c r="E1879" t="s">
        <v>23</v>
      </c>
      <c r="F1879" t="s">
        <v>4</v>
      </c>
      <c r="G1879" t="s">
        <v>6</v>
      </c>
      <c r="H1879" t="s">
        <v>5</v>
      </c>
      <c r="I1879" t="s">
        <v>85</v>
      </c>
      <c r="J1879" t="s">
        <v>86</v>
      </c>
      <c r="K1879">
        <v>95</v>
      </c>
    </row>
    <row r="1880" spans="1:11">
      <c r="A1880" t="s">
        <v>66</v>
      </c>
      <c r="B1880">
        <v>2161</v>
      </c>
      <c r="C1880" t="s">
        <v>28</v>
      </c>
      <c r="D1880" t="s">
        <v>29</v>
      </c>
      <c r="E1880" t="s">
        <v>23</v>
      </c>
      <c r="F1880" t="s">
        <v>2</v>
      </c>
      <c r="G1880" t="s">
        <v>11</v>
      </c>
      <c r="H1880" t="s">
        <v>5</v>
      </c>
      <c r="I1880" t="s">
        <v>85</v>
      </c>
      <c r="J1880" t="s">
        <v>86</v>
      </c>
      <c r="K1880">
        <v>527.5</v>
      </c>
    </row>
    <row r="1881" spans="1:11">
      <c r="A1881" t="s">
        <v>66</v>
      </c>
      <c r="B1881">
        <v>2184</v>
      </c>
      <c r="C1881" t="s">
        <v>47</v>
      </c>
      <c r="D1881" t="s">
        <v>35</v>
      </c>
      <c r="E1881" t="s">
        <v>23</v>
      </c>
      <c r="F1881" t="s">
        <v>3</v>
      </c>
      <c r="G1881" t="s">
        <v>43</v>
      </c>
      <c r="H1881" t="s">
        <v>1</v>
      </c>
      <c r="I1881" t="s">
        <v>85</v>
      </c>
      <c r="J1881" t="s">
        <v>86</v>
      </c>
      <c r="K1881">
        <v>57</v>
      </c>
    </row>
    <row r="1882" spans="1:11">
      <c r="A1882" t="s">
        <v>66</v>
      </c>
      <c r="B1882">
        <v>2237</v>
      </c>
      <c r="C1882" t="s">
        <v>42</v>
      </c>
      <c r="D1882" t="s">
        <v>38</v>
      </c>
      <c r="E1882" t="s">
        <v>23</v>
      </c>
      <c r="F1882" t="s">
        <v>4</v>
      </c>
      <c r="G1882" t="s">
        <v>6</v>
      </c>
      <c r="H1882" t="s">
        <v>5</v>
      </c>
      <c r="I1882" t="s">
        <v>85</v>
      </c>
      <c r="J1882" t="s">
        <v>86</v>
      </c>
      <c r="K1882">
        <v>58</v>
      </c>
    </row>
    <row r="1883" spans="1:11">
      <c r="A1883" t="s">
        <v>66</v>
      </c>
      <c r="B1883">
        <v>2154</v>
      </c>
      <c r="C1883" t="s">
        <v>50</v>
      </c>
      <c r="D1883" t="s">
        <v>29</v>
      </c>
      <c r="E1883" t="s">
        <v>23</v>
      </c>
      <c r="F1883" t="s">
        <v>4</v>
      </c>
      <c r="G1883" t="s">
        <v>6</v>
      </c>
      <c r="H1883" t="s">
        <v>5</v>
      </c>
      <c r="I1883" t="s">
        <v>85</v>
      </c>
      <c r="J1883" t="s">
        <v>86</v>
      </c>
      <c r="K1883">
        <v>19</v>
      </c>
    </row>
    <row r="1884" spans="1:11">
      <c r="A1884" t="s">
        <v>66</v>
      </c>
      <c r="B1884">
        <v>2241</v>
      </c>
      <c r="C1884" t="s">
        <v>37</v>
      </c>
      <c r="D1884" t="s">
        <v>38</v>
      </c>
      <c r="E1884" t="s">
        <v>23</v>
      </c>
      <c r="F1884" t="s">
        <v>2</v>
      </c>
      <c r="G1884" t="s">
        <v>11</v>
      </c>
      <c r="H1884" t="s">
        <v>5</v>
      </c>
      <c r="I1884" t="s">
        <v>83</v>
      </c>
      <c r="J1884" t="s">
        <v>84</v>
      </c>
      <c r="K1884">
        <v>2011</v>
      </c>
    </row>
    <row r="1885" spans="1:11">
      <c r="A1885" t="s">
        <v>66</v>
      </c>
      <c r="B1885">
        <v>2207</v>
      </c>
      <c r="C1885" t="s">
        <v>57</v>
      </c>
      <c r="D1885" t="s">
        <v>49</v>
      </c>
      <c r="E1885" t="s">
        <v>23</v>
      </c>
      <c r="F1885" t="s">
        <v>12</v>
      </c>
      <c r="G1885" t="s">
        <v>13</v>
      </c>
      <c r="H1885" t="s">
        <v>1</v>
      </c>
      <c r="I1885" t="s">
        <v>85</v>
      </c>
      <c r="J1885" t="s">
        <v>86</v>
      </c>
      <c r="K1885">
        <v>462</v>
      </c>
    </row>
    <row r="1886" spans="1:11">
      <c r="A1886" t="s">
        <v>66</v>
      </c>
      <c r="B1886">
        <v>2244</v>
      </c>
      <c r="C1886" t="s">
        <v>45</v>
      </c>
      <c r="D1886" t="s">
        <v>26</v>
      </c>
      <c r="E1886" t="s">
        <v>23</v>
      </c>
      <c r="F1886" t="s">
        <v>9</v>
      </c>
      <c r="G1886" t="s">
        <v>10</v>
      </c>
      <c r="H1886" t="s">
        <v>5</v>
      </c>
      <c r="I1886" t="s">
        <v>83</v>
      </c>
      <c r="J1886" t="s">
        <v>84</v>
      </c>
      <c r="K1886">
        <v>339</v>
      </c>
    </row>
    <row r="1887" spans="1:11">
      <c r="A1887" t="s">
        <v>66</v>
      </c>
      <c r="B1887">
        <v>2211</v>
      </c>
      <c r="C1887" t="s">
        <v>54</v>
      </c>
      <c r="D1887" t="s">
        <v>49</v>
      </c>
      <c r="E1887" t="s">
        <v>23</v>
      </c>
      <c r="F1887" t="s">
        <v>16</v>
      </c>
      <c r="G1887" t="s">
        <v>17</v>
      </c>
      <c r="H1887" t="s">
        <v>1</v>
      </c>
      <c r="I1887" t="s">
        <v>85</v>
      </c>
      <c r="J1887" t="s">
        <v>86</v>
      </c>
      <c r="K1887">
        <v>80</v>
      </c>
    </row>
    <row r="1888" spans="1:11">
      <c r="A1888" t="s">
        <v>66</v>
      </c>
      <c r="B1888">
        <v>2161</v>
      </c>
      <c r="C1888" t="s">
        <v>28</v>
      </c>
      <c r="D1888" t="s">
        <v>29</v>
      </c>
      <c r="E1888" t="s">
        <v>23</v>
      </c>
      <c r="F1888" t="s">
        <v>3</v>
      </c>
      <c r="G1888" t="s">
        <v>43</v>
      </c>
      <c r="H1888" t="s">
        <v>5</v>
      </c>
      <c r="I1888" t="s">
        <v>85</v>
      </c>
      <c r="J1888" t="s">
        <v>86</v>
      </c>
      <c r="K1888">
        <v>641</v>
      </c>
    </row>
    <row r="1889" spans="1:11">
      <c r="A1889" t="s">
        <v>66</v>
      </c>
      <c r="B1889">
        <v>2154</v>
      </c>
      <c r="C1889" t="s">
        <v>50</v>
      </c>
      <c r="D1889" t="s">
        <v>29</v>
      </c>
      <c r="E1889" t="s">
        <v>23</v>
      </c>
      <c r="F1889" t="s">
        <v>0</v>
      </c>
      <c r="G1889" t="s">
        <v>24</v>
      </c>
      <c r="H1889" t="s">
        <v>1</v>
      </c>
      <c r="I1889" t="s">
        <v>83</v>
      </c>
      <c r="J1889" t="s">
        <v>84</v>
      </c>
      <c r="K1889">
        <v>3155</v>
      </c>
    </row>
    <row r="1890" spans="1:11">
      <c r="A1890" t="s">
        <v>66</v>
      </c>
      <c r="B1890">
        <v>2171</v>
      </c>
      <c r="C1890" t="s">
        <v>32</v>
      </c>
      <c r="D1890" t="s">
        <v>33</v>
      </c>
      <c r="E1890" t="s">
        <v>23</v>
      </c>
      <c r="F1890" t="s">
        <v>12</v>
      </c>
      <c r="G1890" t="s">
        <v>13</v>
      </c>
      <c r="H1890" t="s">
        <v>1</v>
      </c>
      <c r="I1890" t="s">
        <v>83</v>
      </c>
      <c r="J1890" t="s">
        <v>84</v>
      </c>
      <c r="K1890">
        <v>3224</v>
      </c>
    </row>
    <row r="1891" spans="1:11">
      <c r="A1891" t="s">
        <v>66</v>
      </c>
      <c r="B1891">
        <v>2221</v>
      </c>
      <c r="C1891" t="s">
        <v>58</v>
      </c>
      <c r="D1891" t="s">
        <v>22</v>
      </c>
      <c r="E1891" t="s">
        <v>23</v>
      </c>
      <c r="F1891" t="s">
        <v>16</v>
      </c>
      <c r="G1891" t="s">
        <v>17</v>
      </c>
      <c r="H1891" t="s">
        <v>1</v>
      </c>
      <c r="I1891" t="s">
        <v>83</v>
      </c>
      <c r="J1891" t="s">
        <v>84</v>
      </c>
      <c r="K1891">
        <v>777</v>
      </c>
    </row>
    <row r="1892" spans="1:11">
      <c r="A1892" t="s">
        <v>66</v>
      </c>
      <c r="B1892">
        <v>2211</v>
      </c>
      <c r="C1892" t="s">
        <v>54</v>
      </c>
      <c r="D1892" t="s">
        <v>49</v>
      </c>
      <c r="E1892" t="s">
        <v>23</v>
      </c>
      <c r="F1892" t="s">
        <v>12</v>
      </c>
      <c r="G1892" t="s">
        <v>13</v>
      </c>
      <c r="H1892" t="s">
        <v>1</v>
      </c>
      <c r="I1892" t="s">
        <v>85</v>
      </c>
      <c r="J1892" t="s">
        <v>86</v>
      </c>
      <c r="K1892">
        <v>373</v>
      </c>
    </row>
    <row r="1893" spans="1:11">
      <c r="A1893" t="s">
        <v>66</v>
      </c>
      <c r="B1893">
        <v>2171</v>
      </c>
      <c r="C1893" t="s">
        <v>32</v>
      </c>
      <c r="D1893" t="s">
        <v>33</v>
      </c>
      <c r="E1893" t="s">
        <v>23</v>
      </c>
      <c r="F1893" t="s">
        <v>8</v>
      </c>
      <c r="G1893" t="s">
        <v>14</v>
      </c>
      <c r="H1893" t="s">
        <v>1</v>
      </c>
      <c r="I1893" t="s">
        <v>85</v>
      </c>
      <c r="J1893" t="s">
        <v>86</v>
      </c>
      <c r="K1893">
        <v>1005</v>
      </c>
    </row>
    <row r="1894" spans="1:11">
      <c r="A1894" t="s">
        <v>66</v>
      </c>
      <c r="B1894">
        <v>2181</v>
      </c>
      <c r="C1894" t="s">
        <v>55</v>
      </c>
      <c r="D1894" t="s">
        <v>53</v>
      </c>
      <c r="E1894" t="s">
        <v>23</v>
      </c>
      <c r="F1894" t="s">
        <v>4</v>
      </c>
      <c r="G1894" t="s">
        <v>6</v>
      </c>
      <c r="H1894" t="s">
        <v>1</v>
      </c>
      <c r="I1894" t="s">
        <v>85</v>
      </c>
      <c r="J1894" t="s">
        <v>86</v>
      </c>
      <c r="K1894">
        <v>2752</v>
      </c>
    </row>
    <row r="1895" spans="1:11">
      <c r="A1895" t="s">
        <v>66</v>
      </c>
      <c r="B1895">
        <v>2184</v>
      </c>
      <c r="C1895" t="s">
        <v>47</v>
      </c>
      <c r="D1895" t="s">
        <v>35</v>
      </c>
      <c r="E1895" t="s">
        <v>23</v>
      </c>
      <c r="F1895" t="s">
        <v>8</v>
      </c>
      <c r="G1895" t="s">
        <v>14</v>
      </c>
      <c r="H1895" t="s">
        <v>1</v>
      </c>
      <c r="I1895" t="s">
        <v>85</v>
      </c>
      <c r="J1895" t="s">
        <v>86</v>
      </c>
      <c r="K1895">
        <v>296</v>
      </c>
    </row>
    <row r="1896" spans="1:11">
      <c r="A1896" t="s">
        <v>66</v>
      </c>
      <c r="B1896">
        <v>2221</v>
      </c>
      <c r="C1896" t="s">
        <v>58</v>
      </c>
      <c r="D1896" t="s">
        <v>22</v>
      </c>
      <c r="E1896" t="s">
        <v>23</v>
      </c>
      <c r="F1896" t="s">
        <v>8</v>
      </c>
      <c r="G1896" t="s">
        <v>14</v>
      </c>
      <c r="H1896" t="s">
        <v>1</v>
      </c>
      <c r="I1896" t="s">
        <v>85</v>
      </c>
      <c r="J1896" t="s">
        <v>86</v>
      </c>
      <c r="K1896">
        <v>3040</v>
      </c>
    </row>
    <row r="1897" spans="1:11">
      <c r="A1897" t="s">
        <v>66</v>
      </c>
      <c r="B1897">
        <v>2197</v>
      </c>
      <c r="C1897" t="s">
        <v>62</v>
      </c>
      <c r="D1897" t="s">
        <v>31</v>
      </c>
      <c r="E1897" t="s">
        <v>23</v>
      </c>
      <c r="F1897" t="s">
        <v>0</v>
      </c>
      <c r="G1897" t="s">
        <v>24</v>
      </c>
      <c r="H1897" t="s">
        <v>1</v>
      </c>
      <c r="I1897" t="s">
        <v>85</v>
      </c>
      <c r="J1897" t="s">
        <v>86</v>
      </c>
      <c r="K1897">
        <v>2600</v>
      </c>
    </row>
    <row r="1898" spans="1:11">
      <c r="A1898" t="s">
        <v>66</v>
      </c>
      <c r="B1898">
        <v>2191</v>
      </c>
      <c r="C1898" t="s">
        <v>39</v>
      </c>
      <c r="D1898" t="s">
        <v>35</v>
      </c>
      <c r="E1898" t="s">
        <v>23</v>
      </c>
      <c r="F1898" t="s">
        <v>4</v>
      </c>
      <c r="G1898" t="s">
        <v>6</v>
      </c>
      <c r="H1898" t="s">
        <v>1</v>
      </c>
      <c r="I1898" t="s">
        <v>83</v>
      </c>
      <c r="J1898" t="s">
        <v>84</v>
      </c>
      <c r="K1898">
        <v>12275</v>
      </c>
    </row>
    <row r="1899" spans="1:11">
      <c r="A1899" t="s">
        <v>66</v>
      </c>
      <c r="B1899">
        <v>2217</v>
      </c>
      <c r="C1899" t="s">
        <v>36</v>
      </c>
      <c r="D1899" t="s">
        <v>22</v>
      </c>
      <c r="E1899" t="s">
        <v>23</v>
      </c>
      <c r="F1899" t="s">
        <v>9</v>
      </c>
      <c r="G1899" t="s">
        <v>10</v>
      </c>
      <c r="H1899" t="s">
        <v>1</v>
      </c>
      <c r="I1899" t="s">
        <v>83</v>
      </c>
      <c r="J1899" t="s">
        <v>84</v>
      </c>
      <c r="K1899">
        <v>3904</v>
      </c>
    </row>
    <row r="1900" spans="1:11">
      <c r="A1900" t="s">
        <v>66</v>
      </c>
      <c r="B1900">
        <v>2207</v>
      </c>
      <c r="C1900" t="s">
        <v>57</v>
      </c>
      <c r="D1900" t="s">
        <v>49</v>
      </c>
      <c r="E1900" t="s">
        <v>23</v>
      </c>
      <c r="F1900" t="s">
        <v>2</v>
      </c>
      <c r="G1900" t="s">
        <v>11</v>
      </c>
      <c r="H1900" t="s">
        <v>5</v>
      </c>
      <c r="I1900" t="s">
        <v>83</v>
      </c>
      <c r="J1900" t="s">
        <v>84</v>
      </c>
      <c r="K1900">
        <v>2749</v>
      </c>
    </row>
    <row r="1901" spans="1:11">
      <c r="A1901" t="s">
        <v>66</v>
      </c>
      <c r="B1901">
        <v>2217</v>
      </c>
      <c r="C1901" t="s">
        <v>36</v>
      </c>
      <c r="D1901" t="s">
        <v>22</v>
      </c>
      <c r="E1901" t="s">
        <v>23</v>
      </c>
      <c r="F1901" t="s">
        <v>8</v>
      </c>
      <c r="G1901" t="s">
        <v>14</v>
      </c>
      <c r="H1901" t="s">
        <v>1</v>
      </c>
      <c r="I1901" t="s">
        <v>85</v>
      </c>
      <c r="J1901" t="s">
        <v>86</v>
      </c>
      <c r="K1901">
        <v>3057</v>
      </c>
    </row>
    <row r="1902" spans="1:11">
      <c r="A1902" t="s">
        <v>66</v>
      </c>
      <c r="B1902">
        <v>2164</v>
      </c>
      <c r="C1902" t="s">
        <v>56</v>
      </c>
      <c r="D1902" t="s">
        <v>33</v>
      </c>
      <c r="E1902" t="s">
        <v>23</v>
      </c>
      <c r="F1902" t="s">
        <v>3</v>
      </c>
      <c r="G1902" t="s">
        <v>43</v>
      </c>
      <c r="H1902" t="s">
        <v>5</v>
      </c>
      <c r="I1902" t="s">
        <v>85</v>
      </c>
      <c r="J1902" t="s">
        <v>86</v>
      </c>
      <c r="K1902">
        <v>235</v>
      </c>
    </row>
    <row r="1903" spans="1:11">
      <c r="A1903" t="s">
        <v>66</v>
      </c>
      <c r="B1903">
        <v>2167</v>
      </c>
      <c r="C1903" t="s">
        <v>63</v>
      </c>
      <c r="D1903" t="s">
        <v>33</v>
      </c>
      <c r="E1903" t="s">
        <v>23</v>
      </c>
      <c r="F1903" t="s">
        <v>2</v>
      </c>
      <c r="G1903" t="s">
        <v>11</v>
      </c>
      <c r="H1903" t="s">
        <v>5</v>
      </c>
      <c r="I1903" t="s">
        <v>85</v>
      </c>
      <c r="J1903" t="s">
        <v>86</v>
      </c>
      <c r="K1903">
        <v>551</v>
      </c>
    </row>
    <row r="1904" spans="1:11">
      <c r="A1904" t="s">
        <v>66</v>
      </c>
      <c r="B1904">
        <v>2251</v>
      </c>
      <c r="C1904" t="s">
        <v>25</v>
      </c>
      <c r="D1904" t="s">
        <v>26</v>
      </c>
      <c r="E1904" t="s">
        <v>27</v>
      </c>
      <c r="F1904" t="s">
        <v>9</v>
      </c>
      <c r="G1904" t="s">
        <v>10</v>
      </c>
      <c r="H1904" t="s">
        <v>5</v>
      </c>
      <c r="I1904" t="s">
        <v>83</v>
      </c>
      <c r="J1904" t="s">
        <v>84</v>
      </c>
      <c r="K1904">
        <v>2992</v>
      </c>
    </row>
    <row r="1905" spans="1:11">
      <c r="A1905" t="s">
        <v>66</v>
      </c>
      <c r="B1905">
        <v>2234</v>
      </c>
      <c r="C1905" t="s">
        <v>61</v>
      </c>
      <c r="D1905" t="s">
        <v>38</v>
      </c>
      <c r="E1905" t="s">
        <v>23</v>
      </c>
      <c r="F1905" t="s">
        <v>8</v>
      </c>
      <c r="G1905" t="s">
        <v>14</v>
      </c>
      <c r="H1905" t="s">
        <v>1</v>
      </c>
      <c r="I1905" t="s">
        <v>85</v>
      </c>
      <c r="J1905" t="s">
        <v>86</v>
      </c>
      <c r="K1905">
        <v>797</v>
      </c>
    </row>
    <row r="1906" spans="1:11">
      <c r="A1906" t="s">
        <v>66</v>
      </c>
      <c r="B1906">
        <v>2207</v>
      </c>
      <c r="C1906" t="s">
        <v>57</v>
      </c>
      <c r="D1906" t="s">
        <v>49</v>
      </c>
      <c r="E1906" t="s">
        <v>23</v>
      </c>
      <c r="F1906" t="s">
        <v>16</v>
      </c>
      <c r="G1906" t="s">
        <v>17</v>
      </c>
      <c r="H1906" t="s">
        <v>1</v>
      </c>
      <c r="I1906" t="s">
        <v>85</v>
      </c>
      <c r="J1906" t="s">
        <v>86</v>
      </c>
      <c r="K1906">
        <v>86</v>
      </c>
    </row>
    <row r="1907" spans="1:11">
      <c r="A1907" t="s">
        <v>66</v>
      </c>
      <c r="B1907">
        <v>2224</v>
      </c>
      <c r="C1907" t="s">
        <v>60</v>
      </c>
      <c r="D1907" t="s">
        <v>41</v>
      </c>
      <c r="E1907" t="s">
        <v>23</v>
      </c>
      <c r="F1907" t="s">
        <v>8</v>
      </c>
      <c r="G1907" t="s">
        <v>14</v>
      </c>
      <c r="H1907" t="s">
        <v>1</v>
      </c>
      <c r="I1907" t="s">
        <v>85</v>
      </c>
      <c r="J1907" t="s">
        <v>86</v>
      </c>
      <c r="K1907">
        <v>800</v>
      </c>
    </row>
    <row r="1908" spans="1:11">
      <c r="A1908" t="s">
        <v>66</v>
      </c>
      <c r="B1908">
        <v>2221</v>
      </c>
      <c r="C1908" t="s">
        <v>58</v>
      </c>
      <c r="D1908" t="s">
        <v>22</v>
      </c>
      <c r="E1908" t="s">
        <v>23</v>
      </c>
      <c r="F1908" t="s">
        <v>9</v>
      </c>
      <c r="G1908" t="s">
        <v>10</v>
      </c>
      <c r="H1908" t="s">
        <v>1</v>
      </c>
      <c r="I1908" t="s">
        <v>83</v>
      </c>
      <c r="J1908" t="s">
        <v>84</v>
      </c>
      <c r="K1908">
        <v>3574</v>
      </c>
    </row>
    <row r="1909" spans="1:11">
      <c r="A1909" t="s">
        <v>66</v>
      </c>
      <c r="B1909">
        <v>2204</v>
      </c>
      <c r="C1909" t="s">
        <v>48</v>
      </c>
      <c r="D1909" t="s">
        <v>49</v>
      </c>
      <c r="E1909" t="s">
        <v>23</v>
      </c>
      <c r="F1909" t="s">
        <v>9</v>
      </c>
      <c r="G1909" t="s">
        <v>10</v>
      </c>
      <c r="H1909" t="s">
        <v>5</v>
      </c>
      <c r="I1909" t="s">
        <v>83</v>
      </c>
      <c r="J1909" t="s">
        <v>84</v>
      </c>
      <c r="K1909">
        <v>770</v>
      </c>
    </row>
    <row r="1910" spans="1:11">
      <c r="A1910" t="s">
        <v>66</v>
      </c>
      <c r="B1910">
        <v>2181</v>
      </c>
      <c r="C1910" t="s">
        <v>55</v>
      </c>
      <c r="D1910" t="s">
        <v>53</v>
      </c>
      <c r="E1910" t="s">
        <v>23</v>
      </c>
      <c r="F1910" t="s">
        <v>3</v>
      </c>
      <c r="G1910" t="s">
        <v>43</v>
      </c>
      <c r="H1910" t="s">
        <v>1</v>
      </c>
      <c r="I1910" t="s">
        <v>83</v>
      </c>
      <c r="J1910" t="s">
        <v>84</v>
      </c>
      <c r="K1910">
        <v>2853</v>
      </c>
    </row>
    <row r="1911" spans="1:11">
      <c r="A1911" t="s">
        <v>66</v>
      </c>
      <c r="B1911">
        <v>2181</v>
      </c>
      <c r="C1911" t="s">
        <v>55</v>
      </c>
      <c r="D1911" t="s">
        <v>53</v>
      </c>
      <c r="E1911" t="s">
        <v>23</v>
      </c>
      <c r="F1911" t="s">
        <v>9</v>
      </c>
      <c r="G1911" t="s">
        <v>10</v>
      </c>
      <c r="H1911" t="s">
        <v>1</v>
      </c>
      <c r="I1911" t="s">
        <v>83</v>
      </c>
      <c r="J1911" t="s">
        <v>84</v>
      </c>
      <c r="K1911">
        <v>3660</v>
      </c>
    </row>
    <row r="1912" spans="1:11">
      <c r="A1912" t="s">
        <v>66</v>
      </c>
      <c r="B1912">
        <v>2251</v>
      </c>
      <c r="C1912" t="s">
        <v>25</v>
      </c>
      <c r="D1912" t="s">
        <v>26</v>
      </c>
      <c r="E1912" t="s">
        <v>27</v>
      </c>
      <c r="F1912" t="s">
        <v>9</v>
      </c>
      <c r="G1912" t="s">
        <v>10</v>
      </c>
      <c r="H1912" t="s">
        <v>5</v>
      </c>
      <c r="I1912" t="s">
        <v>85</v>
      </c>
      <c r="J1912" t="s">
        <v>86</v>
      </c>
      <c r="K1912">
        <v>276</v>
      </c>
    </row>
    <row r="1913" spans="1:11">
      <c r="A1913" t="s">
        <v>66</v>
      </c>
      <c r="B1913">
        <v>2181</v>
      </c>
      <c r="C1913" t="s">
        <v>55</v>
      </c>
      <c r="D1913" t="s">
        <v>53</v>
      </c>
      <c r="E1913" t="s">
        <v>23</v>
      </c>
      <c r="F1913" t="s">
        <v>16</v>
      </c>
      <c r="G1913" t="s">
        <v>17</v>
      </c>
      <c r="H1913" t="s">
        <v>1</v>
      </c>
      <c r="I1913" t="s">
        <v>85</v>
      </c>
      <c r="J1913" t="s">
        <v>86</v>
      </c>
      <c r="K1913">
        <v>51</v>
      </c>
    </row>
    <row r="1914" spans="1:11">
      <c r="A1914" t="s">
        <v>66</v>
      </c>
      <c r="B1914">
        <v>2247</v>
      </c>
      <c r="C1914" t="s">
        <v>64</v>
      </c>
      <c r="D1914" t="s">
        <v>26</v>
      </c>
      <c r="E1914" t="s">
        <v>23</v>
      </c>
      <c r="F1914" t="s">
        <v>9</v>
      </c>
      <c r="G1914" t="s">
        <v>10</v>
      </c>
      <c r="H1914" t="s">
        <v>1</v>
      </c>
      <c r="I1914" t="s">
        <v>83</v>
      </c>
      <c r="J1914" t="s">
        <v>84</v>
      </c>
      <c r="K1914">
        <v>5233</v>
      </c>
    </row>
    <row r="1915" spans="1:11">
      <c r="A1915" t="s">
        <v>66</v>
      </c>
      <c r="B1915">
        <v>2234</v>
      </c>
      <c r="C1915" t="s">
        <v>61</v>
      </c>
      <c r="D1915" t="s">
        <v>38</v>
      </c>
      <c r="E1915" t="s">
        <v>23</v>
      </c>
      <c r="F1915" t="s">
        <v>4</v>
      </c>
      <c r="G1915" t="s">
        <v>6</v>
      </c>
      <c r="H1915" t="s">
        <v>5</v>
      </c>
      <c r="I1915" t="s">
        <v>83</v>
      </c>
      <c r="J1915" t="s">
        <v>84</v>
      </c>
      <c r="K1915">
        <v>32</v>
      </c>
    </row>
    <row r="1916" spans="1:11">
      <c r="A1916" t="s">
        <v>66</v>
      </c>
      <c r="B1916">
        <v>2227</v>
      </c>
      <c r="C1916" t="s">
        <v>44</v>
      </c>
      <c r="D1916" t="s">
        <v>41</v>
      </c>
      <c r="E1916" t="s">
        <v>23</v>
      </c>
      <c r="F1916" t="s">
        <v>0</v>
      </c>
      <c r="G1916" t="s">
        <v>24</v>
      </c>
      <c r="H1916" t="s">
        <v>5</v>
      </c>
      <c r="I1916" t="s">
        <v>83</v>
      </c>
      <c r="J1916" t="s">
        <v>84</v>
      </c>
      <c r="K1916">
        <v>6643</v>
      </c>
    </row>
    <row r="1917" spans="1:11">
      <c r="A1917" t="s">
        <v>66</v>
      </c>
      <c r="B1917">
        <v>2234</v>
      </c>
      <c r="C1917" t="s">
        <v>61</v>
      </c>
      <c r="D1917" t="s">
        <v>38</v>
      </c>
      <c r="E1917" t="s">
        <v>23</v>
      </c>
      <c r="F1917" t="s">
        <v>8</v>
      </c>
      <c r="G1917" t="s">
        <v>14</v>
      </c>
      <c r="H1917" t="s">
        <v>1</v>
      </c>
      <c r="I1917" t="s">
        <v>83</v>
      </c>
      <c r="J1917" t="s">
        <v>84</v>
      </c>
      <c r="K1917">
        <v>2018</v>
      </c>
    </row>
    <row r="1918" spans="1:11">
      <c r="A1918" t="s">
        <v>66</v>
      </c>
      <c r="B1918">
        <v>2227</v>
      </c>
      <c r="C1918" t="s">
        <v>44</v>
      </c>
      <c r="D1918" t="s">
        <v>41</v>
      </c>
      <c r="E1918" t="s">
        <v>23</v>
      </c>
      <c r="F1918" t="s">
        <v>4</v>
      </c>
      <c r="G1918" t="s">
        <v>6</v>
      </c>
      <c r="H1918" t="s">
        <v>1</v>
      </c>
      <c r="I1918" t="s">
        <v>83</v>
      </c>
      <c r="J1918" t="s">
        <v>84</v>
      </c>
      <c r="K1918">
        <v>11503</v>
      </c>
    </row>
    <row r="1919" spans="1:11">
      <c r="A1919" t="s">
        <v>66</v>
      </c>
      <c r="B1919">
        <v>2231</v>
      </c>
      <c r="C1919" t="s">
        <v>40</v>
      </c>
      <c r="D1919" t="s">
        <v>41</v>
      </c>
      <c r="E1919" t="s">
        <v>23</v>
      </c>
      <c r="F1919" t="s">
        <v>8</v>
      </c>
      <c r="G1919" t="s">
        <v>14</v>
      </c>
      <c r="H1919" t="s">
        <v>1</v>
      </c>
      <c r="I1919" t="s">
        <v>85</v>
      </c>
      <c r="J1919" t="s">
        <v>86</v>
      </c>
      <c r="K1919">
        <v>3323</v>
      </c>
    </row>
    <row r="1920" spans="1:11">
      <c r="A1920" t="s">
        <v>66</v>
      </c>
      <c r="B1920">
        <v>2154</v>
      </c>
      <c r="C1920" t="s">
        <v>50</v>
      </c>
      <c r="D1920" t="s">
        <v>29</v>
      </c>
      <c r="E1920" t="s">
        <v>23</v>
      </c>
      <c r="F1920" t="s">
        <v>3</v>
      </c>
      <c r="G1920" t="s">
        <v>43</v>
      </c>
      <c r="H1920" t="s">
        <v>5</v>
      </c>
      <c r="I1920" t="s">
        <v>85</v>
      </c>
      <c r="J1920" t="s">
        <v>86</v>
      </c>
      <c r="K1920">
        <v>239</v>
      </c>
    </row>
    <row r="1921" spans="1:11">
      <c r="A1921" t="s">
        <v>66</v>
      </c>
      <c r="B1921">
        <v>2184</v>
      </c>
      <c r="C1921" t="s">
        <v>47</v>
      </c>
      <c r="D1921" t="s">
        <v>35</v>
      </c>
      <c r="E1921" t="s">
        <v>23</v>
      </c>
      <c r="F1921" t="s">
        <v>0</v>
      </c>
      <c r="G1921" t="s">
        <v>24</v>
      </c>
      <c r="H1921" t="s">
        <v>1</v>
      </c>
      <c r="I1921" t="s">
        <v>85</v>
      </c>
      <c r="J1921" t="s">
        <v>86</v>
      </c>
      <c r="K1921">
        <v>737</v>
      </c>
    </row>
    <row r="1922" spans="1:11">
      <c r="A1922" t="s">
        <v>66</v>
      </c>
      <c r="B1922">
        <v>2174</v>
      </c>
      <c r="C1922" t="s">
        <v>59</v>
      </c>
      <c r="D1922" t="s">
        <v>53</v>
      </c>
      <c r="E1922" t="s">
        <v>23</v>
      </c>
      <c r="F1922" t="s">
        <v>0</v>
      </c>
      <c r="G1922" t="s">
        <v>24</v>
      </c>
      <c r="H1922" t="s">
        <v>1</v>
      </c>
      <c r="I1922" t="s">
        <v>85</v>
      </c>
      <c r="J1922" t="s">
        <v>86</v>
      </c>
      <c r="K1922">
        <v>703</v>
      </c>
    </row>
    <row r="1923" spans="1:11">
      <c r="A1923" t="s">
        <v>66</v>
      </c>
      <c r="B1923">
        <v>2181</v>
      </c>
      <c r="C1923" t="s">
        <v>55</v>
      </c>
      <c r="D1923" t="s">
        <v>53</v>
      </c>
      <c r="E1923" t="s">
        <v>23</v>
      </c>
      <c r="F1923" t="s">
        <v>9</v>
      </c>
      <c r="G1923" t="s">
        <v>10</v>
      </c>
      <c r="H1923" t="s">
        <v>1</v>
      </c>
      <c r="I1923" t="s">
        <v>85</v>
      </c>
      <c r="J1923" t="s">
        <v>86</v>
      </c>
      <c r="K1923">
        <v>880</v>
      </c>
    </row>
    <row r="1924" spans="1:11">
      <c r="A1924" t="s">
        <v>66</v>
      </c>
      <c r="B1924">
        <v>2211</v>
      </c>
      <c r="C1924" t="s">
        <v>54</v>
      </c>
      <c r="D1924" t="s">
        <v>49</v>
      </c>
      <c r="E1924" t="s">
        <v>23</v>
      </c>
      <c r="F1924" t="s">
        <v>12</v>
      </c>
      <c r="G1924" t="s">
        <v>13</v>
      </c>
      <c r="H1924" t="s">
        <v>1</v>
      </c>
      <c r="I1924" t="s">
        <v>83</v>
      </c>
      <c r="J1924" t="s">
        <v>84</v>
      </c>
      <c r="K1924">
        <v>3269</v>
      </c>
    </row>
    <row r="1925" spans="1:11">
      <c r="A1925" t="s">
        <v>66</v>
      </c>
      <c r="B1925">
        <v>2227</v>
      </c>
      <c r="C1925" t="s">
        <v>44</v>
      </c>
      <c r="D1925" t="s">
        <v>41</v>
      </c>
      <c r="E1925" t="s">
        <v>23</v>
      </c>
      <c r="F1925" t="s">
        <v>0</v>
      </c>
      <c r="G1925" t="s">
        <v>24</v>
      </c>
      <c r="H1925" t="s">
        <v>1</v>
      </c>
      <c r="I1925" t="s">
        <v>85</v>
      </c>
      <c r="J1925" t="s">
        <v>86</v>
      </c>
      <c r="K1925">
        <v>3014</v>
      </c>
    </row>
    <row r="1926" spans="1:11">
      <c r="A1926" t="s">
        <v>66</v>
      </c>
      <c r="B1926">
        <v>2184</v>
      </c>
      <c r="C1926" t="s">
        <v>47</v>
      </c>
      <c r="D1926" t="s">
        <v>35</v>
      </c>
      <c r="E1926" t="s">
        <v>23</v>
      </c>
      <c r="F1926" t="s">
        <v>3</v>
      </c>
      <c r="G1926" t="s">
        <v>43</v>
      </c>
      <c r="H1926" t="s">
        <v>5</v>
      </c>
      <c r="I1926" t="s">
        <v>83</v>
      </c>
      <c r="J1926" t="s">
        <v>84</v>
      </c>
      <c r="K1926">
        <v>3803</v>
      </c>
    </row>
    <row r="1927" spans="1:11">
      <c r="A1927" t="s">
        <v>66</v>
      </c>
      <c r="B1927">
        <v>2181</v>
      </c>
      <c r="C1927" t="s">
        <v>55</v>
      </c>
      <c r="D1927" t="s">
        <v>53</v>
      </c>
      <c r="E1927" t="s">
        <v>23</v>
      </c>
      <c r="F1927" t="s">
        <v>16</v>
      </c>
      <c r="G1927" t="s">
        <v>17</v>
      </c>
      <c r="H1927" t="s">
        <v>1</v>
      </c>
      <c r="I1927" t="s">
        <v>83</v>
      </c>
      <c r="J1927" t="s">
        <v>84</v>
      </c>
      <c r="K1927">
        <v>656</v>
      </c>
    </row>
    <row r="1928" spans="1:11">
      <c r="A1928" t="s">
        <v>66</v>
      </c>
      <c r="B1928">
        <v>2247</v>
      </c>
      <c r="C1928" t="s">
        <v>64</v>
      </c>
      <c r="D1928" t="s">
        <v>26</v>
      </c>
      <c r="E1928" t="s">
        <v>23</v>
      </c>
      <c r="F1928" t="s">
        <v>8</v>
      </c>
      <c r="G1928" t="s">
        <v>14</v>
      </c>
      <c r="H1928" t="s">
        <v>5</v>
      </c>
      <c r="I1928" t="s">
        <v>83</v>
      </c>
      <c r="J1928" t="s">
        <v>84</v>
      </c>
      <c r="K1928">
        <v>994.5</v>
      </c>
    </row>
    <row r="1929" spans="1:11">
      <c r="A1929" t="s">
        <v>66</v>
      </c>
      <c r="B1929">
        <v>2197</v>
      </c>
      <c r="C1929" t="s">
        <v>62</v>
      </c>
      <c r="D1929" t="s">
        <v>31</v>
      </c>
      <c r="E1929" t="s">
        <v>23</v>
      </c>
      <c r="F1929" t="s">
        <v>3</v>
      </c>
      <c r="G1929" t="s">
        <v>43</v>
      </c>
      <c r="H1929" t="s">
        <v>1</v>
      </c>
      <c r="I1929" t="s">
        <v>83</v>
      </c>
      <c r="J1929" t="s">
        <v>84</v>
      </c>
      <c r="K1929">
        <v>3224</v>
      </c>
    </row>
    <row r="1930" spans="1:11">
      <c r="A1930" t="s">
        <v>66</v>
      </c>
      <c r="B1930">
        <v>2187</v>
      </c>
      <c r="C1930" t="s">
        <v>34</v>
      </c>
      <c r="D1930" t="s">
        <v>35</v>
      </c>
      <c r="E1930" t="s">
        <v>23</v>
      </c>
      <c r="F1930" t="s">
        <v>2</v>
      </c>
      <c r="G1930" t="s">
        <v>11</v>
      </c>
      <c r="H1930" t="s">
        <v>1</v>
      </c>
      <c r="I1930" t="s">
        <v>83</v>
      </c>
      <c r="J1930" t="s">
        <v>84</v>
      </c>
      <c r="K1930">
        <v>65133</v>
      </c>
    </row>
    <row r="1931" spans="1:11">
      <c r="A1931" t="s">
        <v>66</v>
      </c>
      <c r="B1931">
        <v>2181</v>
      </c>
      <c r="C1931" t="s">
        <v>55</v>
      </c>
      <c r="D1931" t="s">
        <v>53</v>
      </c>
      <c r="E1931" t="s">
        <v>23</v>
      </c>
      <c r="F1931" t="s">
        <v>12</v>
      </c>
      <c r="G1931" t="s">
        <v>13</v>
      </c>
      <c r="H1931" t="s">
        <v>5</v>
      </c>
      <c r="I1931" t="s">
        <v>83</v>
      </c>
      <c r="J1931" t="s">
        <v>84</v>
      </c>
      <c r="K1931">
        <v>1434</v>
      </c>
    </row>
    <row r="1932" spans="1:11">
      <c r="A1932" t="s">
        <v>66</v>
      </c>
      <c r="B1932">
        <v>2154</v>
      </c>
      <c r="C1932" t="s">
        <v>50</v>
      </c>
      <c r="D1932" t="s">
        <v>29</v>
      </c>
      <c r="E1932" t="s">
        <v>23</v>
      </c>
      <c r="F1932" t="s">
        <v>0</v>
      </c>
      <c r="G1932" t="s">
        <v>24</v>
      </c>
      <c r="H1932" t="s">
        <v>1</v>
      </c>
      <c r="I1932" t="s">
        <v>85</v>
      </c>
      <c r="J1932" t="s">
        <v>86</v>
      </c>
      <c r="K1932">
        <v>950</v>
      </c>
    </row>
    <row r="1933" spans="1:11">
      <c r="A1933" t="s">
        <v>66</v>
      </c>
      <c r="B1933">
        <v>2201</v>
      </c>
      <c r="C1933" t="s">
        <v>51</v>
      </c>
      <c r="D1933" t="s">
        <v>31</v>
      </c>
      <c r="E1933" t="s">
        <v>23</v>
      </c>
      <c r="F1933" t="s">
        <v>8</v>
      </c>
      <c r="G1933" t="s">
        <v>14</v>
      </c>
      <c r="H1933" t="s">
        <v>5</v>
      </c>
      <c r="I1933" t="s">
        <v>85</v>
      </c>
      <c r="J1933" t="s">
        <v>86</v>
      </c>
      <c r="K1933">
        <v>1055</v>
      </c>
    </row>
    <row r="1934" spans="1:11">
      <c r="A1934" t="s">
        <v>66</v>
      </c>
      <c r="B1934">
        <v>2197</v>
      </c>
      <c r="C1934" t="s">
        <v>62</v>
      </c>
      <c r="D1934" t="s">
        <v>31</v>
      </c>
      <c r="E1934" t="s">
        <v>23</v>
      </c>
      <c r="F1934" t="s">
        <v>4</v>
      </c>
      <c r="G1934" t="s">
        <v>6</v>
      </c>
      <c r="H1934" t="s">
        <v>5</v>
      </c>
      <c r="I1934" t="s">
        <v>85</v>
      </c>
      <c r="J1934" t="s">
        <v>86</v>
      </c>
      <c r="K1934">
        <v>76</v>
      </c>
    </row>
    <row r="1935" spans="1:11">
      <c r="A1935" t="s">
        <v>66</v>
      </c>
      <c r="B1935">
        <v>2157</v>
      </c>
      <c r="C1935" t="s">
        <v>46</v>
      </c>
      <c r="D1935" t="s">
        <v>29</v>
      </c>
      <c r="E1935" t="s">
        <v>23</v>
      </c>
      <c r="F1935" t="s">
        <v>2</v>
      </c>
      <c r="G1935" t="s">
        <v>11</v>
      </c>
      <c r="H1935" t="s">
        <v>1</v>
      </c>
      <c r="I1935" t="s">
        <v>85</v>
      </c>
      <c r="J1935" t="s">
        <v>86</v>
      </c>
      <c r="K1935">
        <v>9292</v>
      </c>
    </row>
    <row r="1936" spans="1:11">
      <c r="A1936" t="s">
        <v>66</v>
      </c>
      <c r="B1936">
        <v>2181</v>
      </c>
      <c r="C1936" t="s">
        <v>55</v>
      </c>
      <c r="D1936" t="s">
        <v>53</v>
      </c>
      <c r="E1936" t="s">
        <v>23</v>
      </c>
      <c r="F1936" t="s">
        <v>0</v>
      </c>
      <c r="G1936" t="s">
        <v>24</v>
      </c>
      <c r="H1936" t="s">
        <v>1</v>
      </c>
      <c r="I1936" t="s">
        <v>83</v>
      </c>
      <c r="J1936" t="s">
        <v>84</v>
      </c>
      <c r="K1936">
        <v>14191</v>
      </c>
    </row>
    <row r="1937" spans="1:11">
      <c r="A1937" t="s">
        <v>66</v>
      </c>
      <c r="B1937">
        <v>2177</v>
      </c>
      <c r="C1937" t="s">
        <v>52</v>
      </c>
      <c r="D1937" t="s">
        <v>53</v>
      </c>
      <c r="E1937" t="s">
        <v>23</v>
      </c>
      <c r="F1937" t="s">
        <v>9</v>
      </c>
      <c r="G1937" t="s">
        <v>10</v>
      </c>
      <c r="H1937" t="s">
        <v>5</v>
      </c>
      <c r="I1937" t="s">
        <v>85</v>
      </c>
      <c r="J1937" t="s">
        <v>86</v>
      </c>
      <c r="K1937">
        <v>838</v>
      </c>
    </row>
    <row r="1938" spans="1:11">
      <c r="A1938" t="s">
        <v>66</v>
      </c>
      <c r="B1938">
        <v>2231</v>
      </c>
      <c r="C1938" t="s">
        <v>40</v>
      </c>
      <c r="D1938" t="s">
        <v>41</v>
      </c>
      <c r="E1938" t="s">
        <v>23</v>
      </c>
      <c r="F1938" t="s">
        <v>12</v>
      </c>
      <c r="G1938" t="s">
        <v>13</v>
      </c>
      <c r="H1938" t="s">
        <v>5</v>
      </c>
      <c r="I1938" t="s">
        <v>85</v>
      </c>
      <c r="J1938" t="s">
        <v>86</v>
      </c>
      <c r="K1938">
        <v>408</v>
      </c>
    </row>
    <row r="1939" spans="1:11">
      <c r="A1939" t="s">
        <v>66</v>
      </c>
      <c r="B1939">
        <v>2231</v>
      </c>
      <c r="C1939" t="s">
        <v>40</v>
      </c>
      <c r="D1939" t="s">
        <v>41</v>
      </c>
      <c r="E1939" t="s">
        <v>23</v>
      </c>
      <c r="F1939" t="s">
        <v>4</v>
      </c>
      <c r="G1939" t="s">
        <v>6</v>
      </c>
      <c r="H1939" t="s">
        <v>5</v>
      </c>
      <c r="I1939" t="s">
        <v>85</v>
      </c>
      <c r="J1939" t="s">
        <v>86</v>
      </c>
      <c r="K1939">
        <v>78</v>
      </c>
    </row>
    <row r="1940" spans="1:11">
      <c r="A1940" t="s">
        <v>66</v>
      </c>
      <c r="B1940">
        <v>2204</v>
      </c>
      <c r="C1940" t="s">
        <v>48</v>
      </c>
      <c r="D1940" t="s">
        <v>49</v>
      </c>
      <c r="E1940" t="s">
        <v>23</v>
      </c>
      <c r="F1940" t="s">
        <v>2</v>
      </c>
      <c r="G1940" t="s">
        <v>11</v>
      </c>
      <c r="H1940" t="s">
        <v>1</v>
      </c>
      <c r="I1940" t="s">
        <v>85</v>
      </c>
      <c r="J1940" t="s">
        <v>86</v>
      </c>
      <c r="K1940">
        <v>1720</v>
      </c>
    </row>
    <row r="1941" spans="1:11">
      <c r="A1941" t="s">
        <v>66</v>
      </c>
      <c r="B1941">
        <v>2244</v>
      </c>
      <c r="C1941" t="s">
        <v>45</v>
      </c>
      <c r="D1941" t="s">
        <v>26</v>
      </c>
      <c r="E1941" t="s">
        <v>23</v>
      </c>
      <c r="F1941" t="s">
        <v>0</v>
      </c>
      <c r="G1941" t="s">
        <v>24</v>
      </c>
      <c r="H1941" t="s">
        <v>5</v>
      </c>
      <c r="I1941" t="s">
        <v>83</v>
      </c>
      <c r="J1941" t="s">
        <v>84</v>
      </c>
      <c r="K1941">
        <v>1897</v>
      </c>
    </row>
    <row r="1942" spans="1:11">
      <c r="A1942" t="s">
        <v>66</v>
      </c>
      <c r="B1942">
        <v>2231</v>
      </c>
      <c r="C1942" t="s">
        <v>40</v>
      </c>
      <c r="D1942" t="s">
        <v>41</v>
      </c>
      <c r="E1942" t="s">
        <v>23</v>
      </c>
      <c r="F1942" t="s">
        <v>8</v>
      </c>
      <c r="G1942" t="s">
        <v>14</v>
      </c>
      <c r="H1942" t="s">
        <v>5</v>
      </c>
      <c r="I1942" t="s">
        <v>83</v>
      </c>
      <c r="J1942" t="s">
        <v>84</v>
      </c>
      <c r="K1942">
        <v>1077</v>
      </c>
    </row>
    <row r="1943" spans="1:11">
      <c r="A1943" t="s">
        <v>66</v>
      </c>
      <c r="B1943">
        <v>2241</v>
      </c>
      <c r="C1943" t="s">
        <v>37</v>
      </c>
      <c r="D1943" t="s">
        <v>38</v>
      </c>
      <c r="E1943" t="s">
        <v>23</v>
      </c>
      <c r="F1943" t="s">
        <v>0</v>
      </c>
      <c r="G1943" t="s">
        <v>24</v>
      </c>
      <c r="H1943" t="s">
        <v>1</v>
      </c>
      <c r="I1943" t="s">
        <v>83</v>
      </c>
      <c r="J1943" t="s">
        <v>84</v>
      </c>
      <c r="K1943">
        <v>18893</v>
      </c>
    </row>
    <row r="1944" spans="1:11">
      <c r="A1944" t="s">
        <v>66</v>
      </c>
      <c r="B1944">
        <v>2184</v>
      </c>
      <c r="C1944" t="s">
        <v>47</v>
      </c>
      <c r="D1944" t="s">
        <v>35</v>
      </c>
      <c r="E1944" t="s">
        <v>23</v>
      </c>
      <c r="F1944" t="s">
        <v>9</v>
      </c>
      <c r="G1944" t="s">
        <v>10</v>
      </c>
      <c r="H1944" t="s">
        <v>1</v>
      </c>
      <c r="I1944" t="s">
        <v>83</v>
      </c>
      <c r="J1944" t="s">
        <v>84</v>
      </c>
      <c r="K1944">
        <v>442</v>
      </c>
    </row>
    <row r="1945" spans="1:11">
      <c r="A1945" t="s">
        <v>66</v>
      </c>
      <c r="B1945">
        <v>2201</v>
      </c>
      <c r="C1945" t="s">
        <v>51</v>
      </c>
      <c r="D1945" t="s">
        <v>31</v>
      </c>
      <c r="E1945" t="s">
        <v>23</v>
      </c>
      <c r="F1945" t="s">
        <v>2</v>
      </c>
      <c r="G1945" t="s">
        <v>11</v>
      </c>
      <c r="H1945" t="s">
        <v>1</v>
      </c>
      <c r="I1945" t="s">
        <v>85</v>
      </c>
      <c r="J1945" t="s">
        <v>86</v>
      </c>
      <c r="K1945">
        <v>7682</v>
      </c>
    </row>
    <row r="1946" spans="1:11">
      <c r="A1946" t="s">
        <v>66</v>
      </c>
      <c r="B1946">
        <v>2237</v>
      </c>
      <c r="C1946" t="s">
        <v>42</v>
      </c>
      <c r="D1946" t="s">
        <v>38</v>
      </c>
      <c r="E1946" t="s">
        <v>23</v>
      </c>
      <c r="F1946" t="s">
        <v>9</v>
      </c>
      <c r="G1946" t="s">
        <v>10</v>
      </c>
      <c r="H1946" t="s">
        <v>5</v>
      </c>
      <c r="I1946" t="s">
        <v>85</v>
      </c>
      <c r="J1946" t="s">
        <v>86</v>
      </c>
      <c r="K1946">
        <v>530</v>
      </c>
    </row>
    <row r="1947" spans="1:11">
      <c r="A1947" t="s">
        <v>66</v>
      </c>
      <c r="B1947">
        <v>2194</v>
      </c>
      <c r="C1947" t="s">
        <v>30</v>
      </c>
      <c r="D1947" t="s">
        <v>31</v>
      </c>
      <c r="E1947" t="s">
        <v>23</v>
      </c>
      <c r="F1947" t="s">
        <v>3</v>
      </c>
      <c r="G1947" t="s">
        <v>43</v>
      </c>
      <c r="H1947" t="s">
        <v>1</v>
      </c>
      <c r="I1947" t="s">
        <v>85</v>
      </c>
      <c r="J1947" t="s">
        <v>86</v>
      </c>
      <c r="K1947">
        <v>78</v>
      </c>
    </row>
    <row r="1948" spans="1:11">
      <c r="A1948" t="s">
        <v>66</v>
      </c>
      <c r="B1948">
        <v>2157</v>
      </c>
      <c r="C1948" t="s">
        <v>46</v>
      </c>
      <c r="D1948" t="s">
        <v>29</v>
      </c>
      <c r="E1948" t="s">
        <v>23</v>
      </c>
      <c r="F1948" t="s">
        <v>16</v>
      </c>
      <c r="G1948" t="s">
        <v>17</v>
      </c>
      <c r="H1948" t="s">
        <v>1</v>
      </c>
      <c r="I1948" t="s">
        <v>85</v>
      </c>
      <c r="J1948" t="s">
        <v>86</v>
      </c>
      <c r="K1948">
        <v>47</v>
      </c>
    </row>
    <row r="1949" spans="1:11">
      <c r="A1949" t="s">
        <v>66</v>
      </c>
      <c r="B1949">
        <v>2171</v>
      </c>
      <c r="C1949" t="s">
        <v>32</v>
      </c>
      <c r="D1949" t="s">
        <v>33</v>
      </c>
      <c r="E1949" t="s">
        <v>23</v>
      </c>
      <c r="F1949" t="s">
        <v>0</v>
      </c>
      <c r="G1949" t="s">
        <v>24</v>
      </c>
      <c r="H1949" t="s">
        <v>1</v>
      </c>
      <c r="I1949" t="s">
        <v>83</v>
      </c>
      <c r="J1949" t="s">
        <v>84</v>
      </c>
      <c r="K1949">
        <v>14577</v>
      </c>
    </row>
    <row r="1950" spans="1:11">
      <c r="A1950" t="s">
        <v>66</v>
      </c>
      <c r="B1950">
        <v>2157</v>
      </c>
      <c r="C1950" t="s">
        <v>46</v>
      </c>
      <c r="D1950" t="s">
        <v>29</v>
      </c>
      <c r="E1950" t="s">
        <v>23</v>
      </c>
      <c r="F1950" t="s">
        <v>8</v>
      </c>
      <c r="G1950" t="s">
        <v>14</v>
      </c>
      <c r="H1950" t="s">
        <v>1</v>
      </c>
      <c r="I1950" t="s">
        <v>85</v>
      </c>
      <c r="J1950" t="s">
        <v>86</v>
      </c>
      <c r="K1950">
        <v>1219</v>
      </c>
    </row>
    <row r="1951" spans="1:11">
      <c r="A1951" t="s">
        <v>66</v>
      </c>
      <c r="B1951">
        <v>2231</v>
      </c>
      <c r="C1951" t="s">
        <v>40</v>
      </c>
      <c r="D1951" t="s">
        <v>41</v>
      </c>
      <c r="E1951" t="s">
        <v>23</v>
      </c>
      <c r="F1951" t="s">
        <v>4</v>
      </c>
      <c r="G1951" t="s">
        <v>6</v>
      </c>
      <c r="H1951" t="s">
        <v>1</v>
      </c>
      <c r="I1951" t="s">
        <v>83</v>
      </c>
      <c r="J1951" t="s">
        <v>84</v>
      </c>
      <c r="K1951">
        <v>10714</v>
      </c>
    </row>
    <row r="1952" spans="1:11">
      <c r="A1952" t="s">
        <v>66</v>
      </c>
      <c r="B1952">
        <v>2247</v>
      </c>
      <c r="C1952" t="s">
        <v>64</v>
      </c>
      <c r="D1952" t="s">
        <v>26</v>
      </c>
      <c r="E1952" t="s">
        <v>23</v>
      </c>
      <c r="F1952" t="s">
        <v>2</v>
      </c>
      <c r="G1952" t="s">
        <v>11</v>
      </c>
      <c r="H1952" t="s">
        <v>1</v>
      </c>
      <c r="I1952" t="s">
        <v>85</v>
      </c>
      <c r="J1952" t="s">
        <v>86</v>
      </c>
      <c r="K1952">
        <v>6160</v>
      </c>
    </row>
    <row r="1953" spans="1:11">
      <c r="A1953" t="s">
        <v>66</v>
      </c>
      <c r="B1953">
        <v>2231</v>
      </c>
      <c r="C1953" t="s">
        <v>40</v>
      </c>
      <c r="D1953" t="s">
        <v>41</v>
      </c>
      <c r="E1953" t="s">
        <v>23</v>
      </c>
      <c r="F1953" t="s">
        <v>0</v>
      </c>
      <c r="G1953" t="s">
        <v>24</v>
      </c>
      <c r="H1953" t="s">
        <v>1</v>
      </c>
      <c r="I1953" t="s">
        <v>85</v>
      </c>
      <c r="J1953" t="s">
        <v>86</v>
      </c>
      <c r="K1953">
        <v>2779</v>
      </c>
    </row>
    <row r="1954" spans="1:11">
      <c r="A1954" t="s">
        <v>66</v>
      </c>
      <c r="B1954">
        <v>2237</v>
      </c>
      <c r="C1954" t="s">
        <v>42</v>
      </c>
      <c r="D1954" t="s">
        <v>38</v>
      </c>
      <c r="E1954" t="s">
        <v>23</v>
      </c>
      <c r="F1954" t="s">
        <v>8</v>
      </c>
      <c r="G1954" t="s">
        <v>14</v>
      </c>
      <c r="H1954" t="s">
        <v>5</v>
      </c>
      <c r="I1954" t="s">
        <v>85</v>
      </c>
      <c r="J1954" t="s">
        <v>86</v>
      </c>
      <c r="K1954">
        <v>1615</v>
      </c>
    </row>
    <row r="1955" spans="1:11">
      <c r="A1955" t="s">
        <v>66</v>
      </c>
      <c r="B1955">
        <v>2191</v>
      </c>
      <c r="C1955" t="s">
        <v>39</v>
      </c>
      <c r="D1955" t="s">
        <v>35</v>
      </c>
      <c r="E1955" t="s">
        <v>23</v>
      </c>
      <c r="F1955" t="s">
        <v>8</v>
      </c>
      <c r="G1955" t="s">
        <v>14</v>
      </c>
      <c r="H1955" t="s">
        <v>5</v>
      </c>
      <c r="I1955" t="s">
        <v>85</v>
      </c>
      <c r="J1955" t="s">
        <v>86</v>
      </c>
      <c r="K1955">
        <v>1021.5</v>
      </c>
    </row>
    <row r="1956" spans="1:11">
      <c r="A1956" t="s">
        <v>66</v>
      </c>
      <c r="B1956">
        <v>2164</v>
      </c>
      <c r="C1956" t="s">
        <v>56</v>
      </c>
      <c r="D1956" t="s">
        <v>33</v>
      </c>
      <c r="E1956" t="s">
        <v>23</v>
      </c>
      <c r="F1956" t="s">
        <v>12</v>
      </c>
      <c r="G1956" t="s">
        <v>13</v>
      </c>
      <c r="H1956" t="s">
        <v>1</v>
      </c>
      <c r="I1956" t="s">
        <v>85</v>
      </c>
      <c r="J1956" t="s">
        <v>86</v>
      </c>
      <c r="K1956">
        <v>64</v>
      </c>
    </row>
    <row r="1957" spans="1:11">
      <c r="A1957" t="s">
        <v>66</v>
      </c>
      <c r="B1957">
        <v>2237</v>
      </c>
      <c r="C1957" t="s">
        <v>42</v>
      </c>
      <c r="D1957" t="s">
        <v>38</v>
      </c>
      <c r="E1957" t="s">
        <v>23</v>
      </c>
      <c r="F1957" t="s">
        <v>16</v>
      </c>
      <c r="G1957" t="s">
        <v>17</v>
      </c>
      <c r="H1957" t="s">
        <v>1</v>
      </c>
      <c r="I1957" t="s">
        <v>83</v>
      </c>
      <c r="J1957" t="s">
        <v>84</v>
      </c>
      <c r="K1957">
        <v>859</v>
      </c>
    </row>
    <row r="1958" spans="1:11">
      <c r="A1958" t="s">
        <v>66</v>
      </c>
      <c r="B1958">
        <v>2247</v>
      </c>
      <c r="C1958" t="s">
        <v>64</v>
      </c>
      <c r="D1958" t="s">
        <v>26</v>
      </c>
      <c r="E1958" t="s">
        <v>23</v>
      </c>
      <c r="F1958" t="s">
        <v>16</v>
      </c>
      <c r="G1958" t="s">
        <v>17</v>
      </c>
      <c r="H1958" t="s">
        <v>1</v>
      </c>
      <c r="I1958" t="s">
        <v>83</v>
      </c>
      <c r="J1958" t="s">
        <v>84</v>
      </c>
      <c r="K1958">
        <v>863</v>
      </c>
    </row>
    <row r="1959" spans="1:11">
      <c r="A1959" t="s">
        <v>66</v>
      </c>
      <c r="B1959">
        <v>2244</v>
      </c>
      <c r="C1959" t="s">
        <v>45</v>
      </c>
      <c r="D1959" t="s">
        <v>26</v>
      </c>
      <c r="E1959" t="s">
        <v>23</v>
      </c>
      <c r="F1959" t="s">
        <v>2</v>
      </c>
      <c r="G1959" t="s">
        <v>11</v>
      </c>
      <c r="H1959" t="s">
        <v>1</v>
      </c>
      <c r="I1959" t="s">
        <v>83</v>
      </c>
      <c r="J1959" t="s">
        <v>84</v>
      </c>
      <c r="K1959">
        <v>7507</v>
      </c>
    </row>
    <row r="1960" spans="1:11">
      <c r="A1960" t="s">
        <v>66</v>
      </c>
      <c r="B1960">
        <v>2154</v>
      </c>
      <c r="C1960" t="s">
        <v>50</v>
      </c>
      <c r="D1960" t="s">
        <v>29</v>
      </c>
      <c r="E1960" t="s">
        <v>23</v>
      </c>
      <c r="F1960" t="s">
        <v>2</v>
      </c>
      <c r="G1960" t="s">
        <v>11</v>
      </c>
      <c r="H1960" t="s">
        <v>1</v>
      </c>
      <c r="I1960" t="s">
        <v>83</v>
      </c>
      <c r="J1960" t="s">
        <v>84</v>
      </c>
      <c r="K1960">
        <v>9540</v>
      </c>
    </row>
    <row r="1961" spans="1:11">
      <c r="A1961" t="s">
        <v>66</v>
      </c>
      <c r="B1961">
        <v>2197</v>
      </c>
      <c r="C1961" t="s">
        <v>62</v>
      </c>
      <c r="D1961" t="s">
        <v>31</v>
      </c>
      <c r="E1961" t="s">
        <v>23</v>
      </c>
      <c r="F1961" t="s">
        <v>2</v>
      </c>
      <c r="G1961" t="s">
        <v>11</v>
      </c>
      <c r="H1961" t="s">
        <v>5</v>
      </c>
      <c r="I1961" t="s">
        <v>85</v>
      </c>
      <c r="J1961" t="s">
        <v>86</v>
      </c>
      <c r="K1961">
        <v>578</v>
      </c>
    </row>
    <row r="1962" spans="1:11">
      <c r="A1962" t="s">
        <v>66</v>
      </c>
      <c r="B1962">
        <v>2234</v>
      </c>
      <c r="C1962" t="s">
        <v>61</v>
      </c>
      <c r="D1962" t="s">
        <v>38</v>
      </c>
      <c r="E1962" t="s">
        <v>23</v>
      </c>
      <c r="F1962" t="s">
        <v>12</v>
      </c>
      <c r="G1962" t="s">
        <v>13</v>
      </c>
      <c r="H1962" t="s">
        <v>1</v>
      </c>
      <c r="I1962" t="s">
        <v>83</v>
      </c>
      <c r="J1962" t="s">
        <v>84</v>
      </c>
      <c r="K1962">
        <v>763</v>
      </c>
    </row>
    <row r="1963" spans="1:11">
      <c r="A1963" t="s">
        <v>66</v>
      </c>
      <c r="B1963">
        <v>2247</v>
      </c>
      <c r="C1963" t="s">
        <v>64</v>
      </c>
      <c r="D1963" t="s">
        <v>26</v>
      </c>
      <c r="E1963" t="s">
        <v>23</v>
      </c>
      <c r="F1963" t="s">
        <v>0</v>
      </c>
      <c r="G1963" t="s">
        <v>24</v>
      </c>
      <c r="H1963" t="s">
        <v>5</v>
      </c>
      <c r="I1963" t="s">
        <v>83</v>
      </c>
      <c r="J1963" t="s">
        <v>84</v>
      </c>
      <c r="K1963">
        <v>6104</v>
      </c>
    </row>
    <row r="1964" spans="1:11">
      <c r="A1964" t="s">
        <v>66</v>
      </c>
      <c r="B1964">
        <v>2241</v>
      </c>
      <c r="C1964" t="s">
        <v>37</v>
      </c>
      <c r="D1964" t="s">
        <v>38</v>
      </c>
      <c r="E1964" t="s">
        <v>23</v>
      </c>
      <c r="F1964" t="s">
        <v>8</v>
      </c>
      <c r="G1964" t="s">
        <v>14</v>
      </c>
      <c r="H1964" t="s">
        <v>5</v>
      </c>
      <c r="I1964" t="s">
        <v>85</v>
      </c>
      <c r="J1964" t="s">
        <v>86</v>
      </c>
      <c r="K1964">
        <v>1328</v>
      </c>
    </row>
    <row r="1965" spans="1:11">
      <c r="A1965" t="s">
        <v>66</v>
      </c>
      <c r="B1965">
        <v>2171</v>
      </c>
      <c r="C1965" t="s">
        <v>32</v>
      </c>
      <c r="D1965" t="s">
        <v>33</v>
      </c>
      <c r="E1965" t="s">
        <v>23</v>
      </c>
      <c r="F1965" t="s">
        <v>2</v>
      </c>
      <c r="G1965" t="s">
        <v>11</v>
      </c>
      <c r="H1965" t="s">
        <v>5</v>
      </c>
      <c r="I1965" t="s">
        <v>85</v>
      </c>
      <c r="J1965" t="s">
        <v>86</v>
      </c>
      <c r="K1965">
        <v>462.5</v>
      </c>
    </row>
    <row r="1966" spans="1:11">
      <c r="A1966" t="s">
        <v>66</v>
      </c>
      <c r="B1966">
        <v>2171</v>
      </c>
      <c r="C1966" t="s">
        <v>32</v>
      </c>
      <c r="D1966" t="s">
        <v>33</v>
      </c>
      <c r="E1966" t="s">
        <v>23</v>
      </c>
      <c r="F1966" t="s">
        <v>16</v>
      </c>
      <c r="G1966" t="s">
        <v>17</v>
      </c>
      <c r="H1966" t="s">
        <v>1</v>
      </c>
      <c r="I1966" t="s">
        <v>85</v>
      </c>
      <c r="J1966" t="s">
        <v>86</v>
      </c>
      <c r="K1966">
        <v>46</v>
      </c>
    </row>
    <row r="1967" spans="1:11">
      <c r="A1967" t="s">
        <v>66</v>
      </c>
      <c r="B1967">
        <v>2154</v>
      </c>
      <c r="C1967" t="s">
        <v>50</v>
      </c>
      <c r="D1967" t="s">
        <v>29</v>
      </c>
      <c r="E1967" t="s">
        <v>23</v>
      </c>
      <c r="F1967" t="s">
        <v>12</v>
      </c>
      <c r="G1967" t="s">
        <v>13</v>
      </c>
      <c r="H1967" t="s">
        <v>1</v>
      </c>
      <c r="I1967" t="s">
        <v>83</v>
      </c>
      <c r="J1967" t="s">
        <v>84</v>
      </c>
      <c r="K1967">
        <v>518</v>
      </c>
    </row>
    <row r="1968" spans="1:11">
      <c r="A1968" t="s">
        <v>66</v>
      </c>
      <c r="B1968">
        <v>2194</v>
      </c>
      <c r="C1968" t="s">
        <v>30</v>
      </c>
      <c r="D1968" t="s">
        <v>31</v>
      </c>
      <c r="E1968" t="s">
        <v>23</v>
      </c>
      <c r="F1968" t="s">
        <v>9</v>
      </c>
      <c r="G1968" t="s">
        <v>10</v>
      </c>
      <c r="H1968" t="s">
        <v>1</v>
      </c>
      <c r="I1968" t="s">
        <v>85</v>
      </c>
      <c r="J1968" t="s">
        <v>86</v>
      </c>
      <c r="K1968">
        <v>74</v>
      </c>
    </row>
    <row r="1969" spans="1:11">
      <c r="A1969" t="s">
        <v>66</v>
      </c>
      <c r="B1969">
        <v>2174</v>
      </c>
      <c r="C1969" t="s">
        <v>59</v>
      </c>
      <c r="D1969" t="s">
        <v>53</v>
      </c>
      <c r="E1969" t="s">
        <v>23</v>
      </c>
      <c r="F1969" t="s">
        <v>4</v>
      </c>
      <c r="G1969" t="s">
        <v>6</v>
      </c>
      <c r="H1969" t="s">
        <v>1</v>
      </c>
      <c r="I1969" t="s">
        <v>83</v>
      </c>
      <c r="J1969" t="s">
        <v>84</v>
      </c>
      <c r="K1969">
        <v>775</v>
      </c>
    </row>
    <row r="1970" spans="1:11">
      <c r="A1970" t="s">
        <v>66</v>
      </c>
      <c r="B1970">
        <v>2237</v>
      </c>
      <c r="C1970" t="s">
        <v>42</v>
      </c>
      <c r="D1970" t="s">
        <v>38</v>
      </c>
      <c r="E1970" t="s">
        <v>23</v>
      </c>
      <c r="F1970" t="s">
        <v>2</v>
      </c>
      <c r="G1970" t="s">
        <v>11</v>
      </c>
      <c r="H1970" t="s">
        <v>5</v>
      </c>
      <c r="I1970" t="s">
        <v>85</v>
      </c>
      <c r="J1970" t="s">
        <v>86</v>
      </c>
      <c r="K1970">
        <v>463</v>
      </c>
    </row>
    <row r="1971" spans="1:11">
      <c r="A1971" t="s">
        <v>66</v>
      </c>
      <c r="B1971">
        <v>2217</v>
      </c>
      <c r="C1971" t="s">
        <v>36</v>
      </c>
      <c r="D1971" t="s">
        <v>22</v>
      </c>
      <c r="E1971" t="s">
        <v>23</v>
      </c>
      <c r="F1971" t="s">
        <v>12</v>
      </c>
      <c r="G1971" t="s">
        <v>13</v>
      </c>
      <c r="H1971" t="s">
        <v>1</v>
      </c>
      <c r="I1971" t="s">
        <v>83</v>
      </c>
      <c r="J1971" t="s">
        <v>84</v>
      </c>
      <c r="K1971">
        <v>3740</v>
      </c>
    </row>
    <row r="1972" spans="1:11">
      <c r="A1972" t="s">
        <v>66</v>
      </c>
      <c r="B1972">
        <v>2217</v>
      </c>
      <c r="C1972" t="s">
        <v>36</v>
      </c>
      <c r="D1972" t="s">
        <v>22</v>
      </c>
      <c r="E1972" t="s">
        <v>23</v>
      </c>
      <c r="F1972" t="s">
        <v>3</v>
      </c>
      <c r="G1972" t="s">
        <v>43</v>
      </c>
      <c r="H1972" t="s">
        <v>1</v>
      </c>
      <c r="I1972" t="s">
        <v>85</v>
      </c>
      <c r="J1972" t="s">
        <v>86</v>
      </c>
      <c r="K1972">
        <v>337</v>
      </c>
    </row>
    <row r="1973" spans="1:11">
      <c r="A1973" t="s">
        <v>66</v>
      </c>
      <c r="B1973">
        <v>2161</v>
      </c>
      <c r="C1973" t="s">
        <v>28</v>
      </c>
      <c r="D1973" t="s">
        <v>29</v>
      </c>
      <c r="E1973" t="s">
        <v>23</v>
      </c>
      <c r="F1973" t="s">
        <v>2</v>
      </c>
      <c r="G1973" t="s">
        <v>11</v>
      </c>
      <c r="H1973" t="s">
        <v>5</v>
      </c>
      <c r="I1973" t="s">
        <v>83</v>
      </c>
      <c r="J1973" t="s">
        <v>84</v>
      </c>
      <c r="K1973">
        <v>2422.5</v>
      </c>
    </row>
    <row r="1974" spans="1:11">
      <c r="A1974" t="s">
        <v>66</v>
      </c>
      <c r="B1974">
        <v>2211</v>
      </c>
      <c r="C1974" t="s">
        <v>54</v>
      </c>
      <c r="D1974" t="s">
        <v>49</v>
      </c>
      <c r="E1974" t="s">
        <v>23</v>
      </c>
      <c r="F1974" t="s">
        <v>8</v>
      </c>
      <c r="G1974" t="s">
        <v>14</v>
      </c>
      <c r="H1974" t="s">
        <v>1</v>
      </c>
      <c r="I1974" t="s">
        <v>83</v>
      </c>
      <c r="J1974" t="s">
        <v>84</v>
      </c>
      <c r="K1974">
        <v>13435</v>
      </c>
    </row>
    <row r="1975" spans="1:11">
      <c r="A1975" t="s">
        <v>66</v>
      </c>
      <c r="B1975">
        <v>2207</v>
      </c>
      <c r="C1975" t="s">
        <v>57</v>
      </c>
      <c r="D1975" t="s">
        <v>49</v>
      </c>
      <c r="E1975" t="s">
        <v>23</v>
      </c>
      <c r="F1975" t="s">
        <v>16</v>
      </c>
      <c r="G1975" t="s">
        <v>17</v>
      </c>
      <c r="H1975" t="s">
        <v>5</v>
      </c>
      <c r="I1975" t="s">
        <v>83</v>
      </c>
      <c r="J1975" t="s">
        <v>84</v>
      </c>
      <c r="K1975">
        <v>1204</v>
      </c>
    </row>
    <row r="1976" spans="1:11">
      <c r="A1976" t="s">
        <v>66</v>
      </c>
      <c r="B1976">
        <v>2214</v>
      </c>
      <c r="C1976" t="s">
        <v>21</v>
      </c>
      <c r="D1976" t="s">
        <v>22</v>
      </c>
      <c r="E1976" t="s">
        <v>23</v>
      </c>
      <c r="F1976" t="s">
        <v>3</v>
      </c>
      <c r="G1976" t="s">
        <v>43</v>
      </c>
      <c r="H1976" t="s">
        <v>5</v>
      </c>
      <c r="I1976" t="s">
        <v>83</v>
      </c>
      <c r="J1976" t="s">
        <v>84</v>
      </c>
      <c r="K1976">
        <v>3920</v>
      </c>
    </row>
    <row r="1977" spans="1:11">
      <c r="A1977" t="s">
        <v>66</v>
      </c>
      <c r="B1977">
        <v>2224</v>
      </c>
      <c r="C1977" t="s">
        <v>60</v>
      </c>
      <c r="D1977" t="s">
        <v>41</v>
      </c>
      <c r="E1977" t="s">
        <v>23</v>
      </c>
      <c r="F1977" t="s">
        <v>16</v>
      </c>
      <c r="G1977" t="s">
        <v>17</v>
      </c>
      <c r="H1977" t="s">
        <v>1</v>
      </c>
      <c r="I1977" t="s">
        <v>83</v>
      </c>
      <c r="J1977" t="s">
        <v>84</v>
      </c>
      <c r="K1977">
        <v>498</v>
      </c>
    </row>
    <row r="1978" spans="1:11">
      <c r="A1978" t="s">
        <v>66</v>
      </c>
      <c r="B1978">
        <v>2244</v>
      </c>
      <c r="C1978" t="s">
        <v>45</v>
      </c>
      <c r="D1978" t="s">
        <v>26</v>
      </c>
      <c r="E1978" t="s">
        <v>23</v>
      </c>
      <c r="F1978" t="s">
        <v>8</v>
      </c>
      <c r="G1978" t="s">
        <v>14</v>
      </c>
      <c r="H1978" t="s">
        <v>5</v>
      </c>
      <c r="I1978" t="s">
        <v>85</v>
      </c>
      <c r="J1978" t="s">
        <v>86</v>
      </c>
      <c r="K1978">
        <v>76</v>
      </c>
    </row>
    <row r="1979" spans="1:11">
      <c r="A1979" t="s">
        <v>66</v>
      </c>
      <c r="B1979">
        <v>2184</v>
      </c>
      <c r="C1979" t="s">
        <v>47</v>
      </c>
      <c r="D1979" t="s">
        <v>35</v>
      </c>
      <c r="E1979" t="s">
        <v>23</v>
      </c>
      <c r="F1979" t="s">
        <v>0</v>
      </c>
      <c r="G1979" t="s">
        <v>24</v>
      </c>
      <c r="H1979" t="s">
        <v>5</v>
      </c>
      <c r="I1979" t="s">
        <v>83</v>
      </c>
      <c r="J1979" t="s">
        <v>84</v>
      </c>
      <c r="K1979">
        <v>1559</v>
      </c>
    </row>
    <row r="1980" spans="1:11">
      <c r="A1980" t="s">
        <v>66</v>
      </c>
      <c r="B1980">
        <v>2164</v>
      </c>
      <c r="C1980" t="s">
        <v>56</v>
      </c>
      <c r="D1980" t="s">
        <v>33</v>
      </c>
      <c r="E1980" t="s">
        <v>23</v>
      </c>
      <c r="F1980" t="s">
        <v>3</v>
      </c>
      <c r="G1980" t="s">
        <v>43</v>
      </c>
      <c r="H1980" t="s">
        <v>1</v>
      </c>
      <c r="I1980" t="s">
        <v>85</v>
      </c>
      <c r="J1980" t="s">
        <v>86</v>
      </c>
      <c r="K1980">
        <v>24</v>
      </c>
    </row>
    <row r="1981" spans="1:11">
      <c r="A1981" t="s">
        <v>66</v>
      </c>
      <c r="B1981">
        <v>2171</v>
      </c>
      <c r="C1981" t="s">
        <v>32</v>
      </c>
      <c r="D1981" t="s">
        <v>33</v>
      </c>
      <c r="E1981" t="s">
        <v>23</v>
      </c>
      <c r="F1981" t="s">
        <v>9</v>
      </c>
      <c r="G1981" t="s">
        <v>10</v>
      </c>
      <c r="H1981" t="s">
        <v>1</v>
      </c>
      <c r="I1981" t="s">
        <v>83</v>
      </c>
      <c r="J1981" t="s">
        <v>84</v>
      </c>
      <c r="K1981">
        <v>3334</v>
      </c>
    </row>
    <row r="1982" spans="1:11">
      <c r="A1982" t="s">
        <v>66</v>
      </c>
      <c r="B1982">
        <v>2237</v>
      </c>
      <c r="C1982" t="s">
        <v>42</v>
      </c>
      <c r="D1982" t="s">
        <v>38</v>
      </c>
      <c r="E1982" t="s">
        <v>23</v>
      </c>
      <c r="F1982" t="s">
        <v>12</v>
      </c>
      <c r="G1982" t="s">
        <v>13</v>
      </c>
      <c r="H1982" t="s">
        <v>1</v>
      </c>
      <c r="I1982" t="s">
        <v>85</v>
      </c>
      <c r="J1982" t="s">
        <v>86</v>
      </c>
      <c r="K1982">
        <v>397</v>
      </c>
    </row>
    <row r="1983" spans="1:11">
      <c r="A1983" t="s">
        <v>66</v>
      </c>
      <c r="B1983">
        <v>2244</v>
      </c>
      <c r="C1983" t="s">
        <v>45</v>
      </c>
      <c r="D1983" t="s">
        <v>26</v>
      </c>
      <c r="E1983" t="s">
        <v>23</v>
      </c>
      <c r="F1983" t="s">
        <v>2</v>
      </c>
      <c r="G1983" t="s">
        <v>11</v>
      </c>
      <c r="H1983" t="s">
        <v>5</v>
      </c>
      <c r="I1983" t="s">
        <v>85</v>
      </c>
      <c r="J1983" t="s">
        <v>86</v>
      </c>
      <c r="K1983">
        <v>38</v>
      </c>
    </row>
    <row r="1984" spans="1:11">
      <c r="A1984" t="s">
        <v>66</v>
      </c>
      <c r="B1984">
        <v>2184</v>
      </c>
      <c r="C1984" t="s">
        <v>47</v>
      </c>
      <c r="D1984" t="s">
        <v>35</v>
      </c>
      <c r="E1984" t="s">
        <v>23</v>
      </c>
      <c r="F1984" t="s">
        <v>2</v>
      </c>
      <c r="G1984" t="s">
        <v>11</v>
      </c>
      <c r="H1984" t="s">
        <v>5</v>
      </c>
      <c r="I1984" t="s">
        <v>85</v>
      </c>
      <c r="J1984" t="s">
        <v>86</v>
      </c>
      <c r="K1984">
        <v>53</v>
      </c>
    </row>
    <row r="1985" spans="1:11">
      <c r="A1985" t="s">
        <v>66</v>
      </c>
      <c r="B1985">
        <v>2204</v>
      </c>
      <c r="C1985" t="s">
        <v>48</v>
      </c>
      <c r="D1985" t="s">
        <v>49</v>
      </c>
      <c r="E1985" t="s">
        <v>23</v>
      </c>
      <c r="F1985" t="s">
        <v>0</v>
      </c>
      <c r="G1985" t="s">
        <v>24</v>
      </c>
      <c r="H1985" t="s">
        <v>1</v>
      </c>
      <c r="I1985" t="s">
        <v>85</v>
      </c>
      <c r="J1985" t="s">
        <v>86</v>
      </c>
      <c r="K1985">
        <v>823</v>
      </c>
    </row>
    <row r="1986" spans="1:11">
      <c r="A1986" t="s">
        <v>66</v>
      </c>
      <c r="B1986">
        <v>2201</v>
      </c>
      <c r="C1986" t="s">
        <v>51</v>
      </c>
      <c r="D1986" t="s">
        <v>31</v>
      </c>
      <c r="E1986" t="s">
        <v>23</v>
      </c>
      <c r="F1986" t="s">
        <v>3</v>
      </c>
      <c r="G1986" t="s">
        <v>43</v>
      </c>
      <c r="H1986" t="s">
        <v>5</v>
      </c>
      <c r="I1986" t="s">
        <v>85</v>
      </c>
      <c r="J1986" t="s">
        <v>86</v>
      </c>
      <c r="K1986">
        <v>432</v>
      </c>
    </row>
    <row r="1987" spans="1:11">
      <c r="A1987" t="s">
        <v>66</v>
      </c>
      <c r="B1987">
        <v>2157</v>
      </c>
      <c r="C1987" t="s">
        <v>46</v>
      </c>
      <c r="D1987" t="s">
        <v>29</v>
      </c>
      <c r="E1987" t="s">
        <v>23</v>
      </c>
      <c r="F1987" t="s">
        <v>0</v>
      </c>
      <c r="G1987" t="s">
        <v>24</v>
      </c>
      <c r="H1987" t="s">
        <v>1</v>
      </c>
      <c r="I1987" t="s">
        <v>83</v>
      </c>
      <c r="J1987" t="s">
        <v>84</v>
      </c>
      <c r="K1987">
        <v>14376</v>
      </c>
    </row>
    <row r="1988" spans="1:11">
      <c r="A1988" t="s">
        <v>66</v>
      </c>
      <c r="B1988">
        <v>2174</v>
      </c>
      <c r="C1988" t="s">
        <v>59</v>
      </c>
      <c r="D1988" t="s">
        <v>53</v>
      </c>
      <c r="E1988" t="s">
        <v>23</v>
      </c>
      <c r="F1988" t="s">
        <v>9</v>
      </c>
      <c r="G1988" t="s">
        <v>10</v>
      </c>
      <c r="H1988" t="s">
        <v>1</v>
      </c>
      <c r="I1988" t="s">
        <v>83</v>
      </c>
      <c r="J1988" t="s">
        <v>84</v>
      </c>
      <c r="K1988">
        <v>389</v>
      </c>
    </row>
    <row r="1989" spans="1:11">
      <c r="A1989" t="s">
        <v>66</v>
      </c>
      <c r="B1989">
        <v>2177</v>
      </c>
      <c r="C1989" t="s">
        <v>52</v>
      </c>
      <c r="D1989" t="s">
        <v>53</v>
      </c>
      <c r="E1989" t="s">
        <v>23</v>
      </c>
      <c r="F1989" t="s">
        <v>12</v>
      </c>
      <c r="G1989" t="s">
        <v>13</v>
      </c>
      <c r="H1989" t="s">
        <v>5</v>
      </c>
      <c r="I1989" t="s">
        <v>83</v>
      </c>
      <c r="J1989" t="s">
        <v>84</v>
      </c>
      <c r="K1989">
        <v>1443</v>
      </c>
    </row>
    <row r="1990" spans="1:11">
      <c r="A1990" t="s">
        <v>66</v>
      </c>
      <c r="B1990">
        <v>2171</v>
      </c>
      <c r="C1990" t="s">
        <v>32</v>
      </c>
      <c r="D1990" t="s">
        <v>33</v>
      </c>
      <c r="E1990" t="s">
        <v>23</v>
      </c>
      <c r="F1990" t="s">
        <v>2</v>
      </c>
      <c r="G1990" t="s">
        <v>11</v>
      </c>
      <c r="H1990" t="s">
        <v>1</v>
      </c>
      <c r="I1990" t="s">
        <v>83</v>
      </c>
      <c r="J1990" t="s">
        <v>84</v>
      </c>
      <c r="K1990">
        <v>57047</v>
      </c>
    </row>
    <row r="1991" spans="1:11">
      <c r="A1991" t="s">
        <v>66</v>
      </c>
      <c r="B1991">
        <v>2237</v>
      </c>
      <c r="C1991" t="s">
        <v>42</v>
      </c>
      <c r="D1991" t="s">
        <v>38</v>
      </c>
      <c r="E1991" t="s">
        <v>23</v>
      </c>
      <c r="F1991" t="s">
        <v>2</v>
      </c>
      <c r="G1991" t="s">
        <v>11</v>
      </c>
      <c r="H1991" t="s">
        <v>1</v>
      </c>
      <c r="I1991" t="s">
        <v>83</v>
      </c>
      <c r="J1991" t="s">
        <v>84</v>
      </c>
      <c r="K1991">
        <v>42445</v>
      </c>
    </row>
    <row r="1992" spans="1:11">
      <c r="A1992" t="s">
        <v>66</v>
      </c>
      <c r="B1992">
        <v>2157</v>
      </c>
      <c r="C1992" t="s">
        <v>46</v>
      </c>
      <c r="D1992" t="s">
        <v>29</v>
      </c>
      <c r="E1992" t="s">
        <v>23</v>
      </c>
      <c r="F1992" t="s">
        <v>16</v>
      </c>
      <c r="G1992" t="s">
        <v>17</v>
      </c>
      <c r="H1992" t="s">
        <v>5</v>
      </c>
      <c r="I1992" t="s">
        <v>85</v>
      </c>
      <c r="J1992" t="s">
        <v>86</v>
      </c>
      <c r="K1992">
        <v>184</v>
      </c>
    </row>
    <row r="1993" spans="1:11">
      <c r="A1993" t="s">
        <v>66</v>
      </c>
      <c r="B1993">
        <v>2174</v>
      </c>
      <c r="C1993" t="s">
        <v>59</v>
      </c>
      <c r="D1993" t="s">
        <v>53</v>
      </c>
      <c r="E1993" t="s">
        <v>23</v>
      </c>
      <c r="F1993" t="s">
        <v>4</v>
      </c>
      <c r="G1993" t="s">
        <v>6</v>
      </c>
      <c r="H1993" t="s">
        <v>5</v>
      </c>
      <c r="I1993" t="s">
        <v>83</v>
      </c>
      <c r="J1993" t="s">
        <v>84</v>
      </c>
      <c r="K1993">
        <v>43</v>
      </c>
    </row>
    <row r="1994" spans="1:11">
      <c r="A1994" t="s">
        <v>66</v>
      </c>
      <c r="B1994">
        <v>2194</v>
      </c>
      <c r="C1994" t="s">
        <v>30</v>
      </c>
      <c r="D1994" t="s">
        <v>31</v>
      </c>
      <c r="E1994" t="s">
        <v>23</v>
      </c>
      <c r="F1994" t="s">
        <v>4</v>
      </c>
      <c r="G1994" t="s">
        <v>6</v>
      </c>
      <c r="H1994" t="s">
        <v>1</v>
      </c>
      <c r="I1994" t="s">
        <v>85</v>
      </c>
      <c r="J1994" t="s">
        <v>86</v>
      </c>
      <c r="K1994">
        <v>215</v>
      </c>
    </row>
    <row r="1995" spans="1:11">
      <c r="A1995" t="s">
        <v>66</v>
      </c>
      <c r="B1995">
        <v>2227</v>
      </c>
      <c r="C1995" t="s">
        <v>44</v>
      </c>
      <c r="D1995" t="s">
        <v>41</v>
      </c>
      <c r="E1995" t="s">
        <v>23</v>
      </c>
      <c r="F1995" t="s">
        <v>2</v>
      </c>
      <c r="G1995" t="s">
        <v>11</v>
      </c>
      <c r="H1995" t="s">
        <v>1</v>
      </c>
      <c r="I1995" t="s">
        <v>83</v>
      </c>
      <c r="J1995" t="s">
        <v>84</v>
      </c>
      <c r="K1995">
        <v>44968</v>
      </c>
    </row>
    <row r="1996" spans="1:11">
      <c r="A1996" t="s">
        <v>66</v>
      </c>
      <c r="B1996">
        <v>2231</v>
      </c>
      <c r="C1996" t="s">
        <v>40</v>
      </c>
      <c r="D1996" t="s">
        <v>41</v>
      </c>
      <c r="E1996" t="s">
        <v>23</v>
      </c>
      <c r="F1996" t="s">
        <v>12</v>
      </c>
      <c r="G1996" t="s">
        <v>13</v>
      </c>
      <c r="H1996" t="s">
        <v>1</v>
      </c>
      <c r="I1996" t="s">
        <v>83</v>
      </c>
      <c r="J1996" t="s">
        <v>84</v>
      </c>
      <c r="K1996">
        <v>3619</v>
      </c>
    </row>
    <row r="1997" spans="1:11">
      <c r="A1997" t="s">
        <v>66</v>
      </c>
      <c r="B1997">
        <v>2227</v>
      </c>
      <c r="C1997" t="s">
        <v>44</v>
      </c>
      <c r="D1997" t="s">
        <v>41</v>
      </c>
      <c r="E1997" t="s">
        <v>23</v>
      </c>
      <c r="F1997" t="s">
        <v>16</v>
      </c>
      <c r="G1997" t="s">
        <v>17</v>
      </c>
      <c r="H1997" t="s">
        <v>5</v>
      </c>
      <c r="I1997" t="s">
        <v>83</v>
      </c>
      <c r="J1997" t="s">
        <v>84</v>
      </c>
      <c r="K1997">
        <v>1026</v>
      </c>
    </row>
    <row r="1998" spans="1:11">
      <c r="A1998" t="s">
        <v>66</v>
      </c>
      <c r="B1998">
        <v>2204</v>
      </c>
      <c r="C1998" t="s">
        <v>48</v>
      </c>
      <c r="D1998" t="s">
        <v>49</v>
      </c>
      <c r="E1998" t="s">
        <v>23</v>
      </c>
      <c r="F1998" t="s">
        <v>16</v>
      </c>
      <c r="G1998" t="s">
        <v>17</v>
      </c>
      <c r="H1998" t="s">
        <v>1</v>
      </c>
      <c r="I1998" t="s">
        <v>85</v>
      </c>
      <c r="J1998" t="s">
        <v>86</v>
      </c>
      <c r="K1998">
        <v>112</v>
      </c>
    </row>
    <row r="1999" spans="1:11">
      <c r="A1999" t="s">
        <v>66</v>
      </c>
      <c r="B1999">
        <v>2187</v>
      </c>
      <c r="C1999" t="s">
        <v>34</v>
      </c>
      <c r="D1999" t="s">
        <v>35</v>
      </c>
      <c r="E1999" t="s">
        <v>23</v>
      </c>
      <c r="F1999" t="s">
        <v>0</v>
      </c>
      <c r="G1999" t="s">
        <v>24</v>
      </c>
      <c r="H1999" t="s">
        <v>1</v>
      </c>
      <c r="I1999" t="s">
        <v>83</v>
      </c>
      <c r="J1999" t="s">
        <v>84</v>
      </c>
      <c r="K1999">
        <v>14835</v>
      </c>
    </row>
    <row r="2000" spans="1:11">
      <c r="A2000" t="s">
        <v>66</v>
      </c>
      <c r="B2000">
        <v>2237</v>
      </c>
      <c r="C2000" t="s">
        <v>42</v>
      </c>
      <c r="D2000" t="s">
        <v>38</v>
      </c>
      <c r="E2000" t="s">
        <v>23</v>
      </c>
      <c r="F2000" t="s">
        <v>9</v>
      </c>
      <c r="G2000" t="s">
        <v>10</v>
      </c>
      <c r="H2000" t="s">
        <v>1</v>
      </c>
      <c r="I2000" t="s">
        <v>83</v>
      </c>
      <c r="J2000" t="s">
        <v>84</v>
      </c>
      <c r="K2000">
        <v>5033</v>
      </c>
    </row>
    <row r="2001" spans="1:11">
      <c r="A2001" t="s">
        <v>66</v>
      </c>
      <c r="B2001">
        <v>2187</v>
      </c>
      <c r="C2001" t="s">
        <v>34</v>
      </c>
      <c r="D2001" t="s">
        <v>35</v>
      </c>
      <c r="E2001" t="s">
        <v>23</v>
      </c>
      <c r="F2001" t="s">
        <v>8</v>
      </c>
      <c r="G2001" t="s">
        <v>14</v>
      </c>
      <c r="H2001" t="s">
        <v>1</v>
      </c>
      <c r="I2001" t="s">
        <v>85</v>
      </c>
      <c r="J2001" t="s">
        <v>86</v>
      </c>
      <c r="K2001">
        <v>1171</v>
      </c>
    </row>
    <row r="2002" spans="1:11">
      <c r="A2002" t="s">
        <v>66</v>
      </c>
      <c r="B2002">
        <v>2167</v>
      </c>
      <c r="C2002" t="s">
        <v>63</v>
      </c>
      <c r="D2002" t="s">
        <v>33</v>
      </c>
      <c r="E2002" t="s">
        <v>23</v>
      </c>
      <c r="F2002" t="s">
        <v>2</v>
      </c>
      <c r="G2002" t="s">
        <v>11</v>
      </c>
      <c r="H2002" t="s">
        <v>1</v>
      </c>
      <c r="I2002" t="s">
        <v>85</v>
      </c>
      <c r="J2002" t="s">
        <v>86</v>
      </c>
      <c r="K2002">
        <v>10080</v>
      </c>
    </row>
    <row r="2003" spans="1:11">
      <c r="A2003" t="s">
        <v>66</v>
      </c>
      <c r="B2003">
        <v>2191</v>
      </c>
      <c r="C2003" t="s">
        <v>39</v>
      </c>
      <c r="D2003" t="s">
        <v>35</v>
      </c>
      <c r="E2003" t="s">
        <v>23</v>
      </c>
      <c r="F2003" t="s">
        <v>12</v>
      </c>
      <c r="G2003" t="s">
        <v>13</v>
      </c>
      <c r="H2003" t="s">
        <v>1</v>
      </c>
      <c r="I2003" t="s">
        <v>85</v>
      </c>
      <c r="J2003" t="s">
        <v>86</v>
      </c>
      <c r="K2003">
        <v>985</v>
      </c>
    </row>
    <row r="2004" spans="1:11">
      <c r="A2004" t="s">
        <v>66</v>
      </c>
      <c r="B2004">
        <v>2181</v>
      </c>
      <c r="C2004" t="s">
        <v>55</v>
      </c>
      <c r="D2004" t="s">
        <v>53</v>
      </c>
      <c r="E2004" t="s">
        <v>23</v>
      </c>
      <c r="F2004" t="s">
        <v>8</v>
      </c>
      <c r="G2004" t="s">
        <v>14</v>
      </c>
      <c r="H2004" t="s">
        <v>1</v>
      </c>
      <c r="I2004" t="s">
        <v>85</v>
      </c>
      <c r="J2004" t="s">
        <v>86</v>
      </c>
      <c r="K2004">
        <v>1119</v>
      </c>
    </row>
    <row r="2005" spans="1:11">
      <c r="A2005" t="s">
        <v>66</v>
      </c>
      <c r="B2005">
        <v>2231</v>
      </c>
      <c r="C2005" t="s">
        <v>40</v>
      </c>
      <c r="D2005" t="s">
        <v>41</v>
      </c>
      <c r="E2005" t="s">
        <v>23</v>
      </c>
      <c r="F2005" t="s">
        <v>9</v>
      </c>
      <c r="G2005" t="s">
        <v>10</v>
      </c>
      <c r="H2005" t="s">
        <v>1</v>
      </c>
      <c r="I2005" t="s">
        <v>85</v>
      </c>
      <c r="J2005" t="s">
        <v>86</v>
      </c>
      <c r="K2005">
        <v>783</v>
      </c>
    </row>
    <row r="2006" spans="1:11">
      <c r="A2006" t="s">
        <v>66</v>
      </c>
      <c r="B2006">
        <v>2241</v>
      </c>
      <c r="C2006" t="s">
        <v>37</v>
      </c>
      <c r="D2006" t="s">
        <v>38</v>
      </c>
      <c r="E2006" t="s">
        <v>23</v>
      </c>
      <c r="F2006" t="s">
        <v>4</v>
      </c>
      <c r="G2006" t="s">
        <v>6</v>
      </c>
      <c r="H2006" t="s">
        <v>1</v>
      </c>
      <c r="I2006" t="s">
        <v>85</v>
      </c>
      <c r="J2006" t="s">
        <v>86</v>
      </c>
      <c r="K2006">
        <v>2991</v>
      </c>
    </row>
    <row r="2007" spans="1:11">
      <c r="A2007" t="s">
        <v>66</v>
      </c>
      <c r="B2007">
        <v>2234</v>
      </c>
      <c r="C2007" t="s">
        <v>61</v>
      </c>
      <c r="D2007" t="s">
        <v>38</v>
      </c>
      <c r="E2007" t="s">
        <v>23</v>
      </c>
      <c r="F2007" t="s">
        <v>8</v>
      </c>
      <c r="G2007" t="s">
        <v>14</v>
      </c>
      <c r="H2007" t="s">
        <v>5</v>
      </c>
      <c r="I2007" t="s">
        <v>85</v>
      </c>
      <c r="J2007" t="s">
        <v>86</v>
      </c>
      <c r="K2007">
        <v>139</v>
      </c>
    </row>
    <row r="2008" spans="1:11">
      <c r="A2008" t="s">
        <v>66</v>
      </c>
      <c r="B2008">
        <v>2207</v>
      </c>
      <c r="C2008" t="s">
        <v>57</v>
      </c>
      <c r="D2008" t="s">
        <v>49</v>
      </c>
      <c r="E2008" t="s">
        <v>23</v>
      </c>
      <c r="F2008" t="s">
        <v>9</v>
      </c>
      <c r="G2008" t="s">
        <v>10</v>
      </c>
      <c r="H2008" t="s">
        <v>1</v>
      </c>
      <c r="I2008" t="s">
        <v>83</v>
      </c>
      <c r="J2008" t="s">
        <v>84</v>
      </c>
      <c r="K2008">
        <v>4147</v>
      </c>
    </row>
    <row r="2009" spans="1:11">
      <c r="A2009" t="s">
        <v>66</v>
      </c>
      <c r="B2009">
        <v>2247</v>
      </c>
      <c r="C2009" t="s">
        <v>64</v>
      </c>
      <c r="D2009" t="s">
        <v>26</v>
      </c>
      <c r="E2009" t="s">
        <v>23</v>
      </c>
      <c r="F2009" t="s">
        <v>12</v>
      </c>
      <c r="G2009" t="s">
        <v>13</v>
      </c>
      <c r="H2009" t="s">
        <v>5</v>
      </c>
      <c r="I2009" t="s">
        <v>83</v>
      </c>
      <c r="J2009" t="s">
        <v>84</v>
      </c>
      <c r="K2009">
        <v>1514</v>
      </c>
    </row>
    <row r="2010" spans="1:11">
      <c r="A2010" t="s">
        <v>66</v>
      </c>
      <c r="B2010">
        <v>2167</v>
      </c>
      <c r="C2010" t="s">
        <v>63</v>
      </c>
      <c r="D2010" t="s">
        <v>33</v>
      </c>
      <c r="E2010" t="s">
        <v>23</v>
      </c>
      <c r="F2010" t="s">
        <v>12</v>
      </c>
      <c r="G2010" t="s">
        <v>13</v>
      </c>
      <c r="H2010" t="s">
        <v>5</v>
      </c>
      <c r="I2010" t="s">
        <v>83</v>
      </c>
      <c r="J2010" t="s">
        <v>84</v>
      </c>
      <c r="K2010">
        <v>1527</v>
      </c>
    </row>
    <row r="2011" spans="1:11">
      <c r="A2011" t="s">
        <v>66</v>
      </c>
      <c r="B2011">
        <v>2187</v>
      </c>
      <c r="C2011" t="s">
        <v>34</v>
      </c>
      <c r="D2011" t="s">
        <v>35</v>
      </c>
      <c r="E2011" t="s">
        <v>23</v>
      </c>
      <c r="F2011" t="s">
        <v>16</v>
      </c>
      <c r="G2011" t="s">
        <v>17</v>
      </c>
      <c r="H2011" t="s">
        <v>5</v>
      </c>
      <c r="I2011" t="s">
        <v>83</v>
      </c>
      <c r="J2011" t="s">
        <v>84</v>
      </c>
      <c r="K2011">
        <v>1568</v>
      </c>
    </row>
    <row r="2012" spans="1:11">
      <c r="A2012" t="s">
        <v>66</v>
      </c>
      <c r="B2012">
        <v>2217</v>
      </c>
      <c r="C2012" t="s">
        <v>36</v>
      </c>
      <c r="D2012" t="s">
        <v>22</v>
      </c>
      <c r="E2012" t="s">
        <v>23</v>
      </c>
      <c r="F2012" t="s">
        <v>3</v>
      </c>
      <c r="G2012" t="s">
        <v>43</v>
      </c>
      <c r="H2012" t="s">
        <v>5</v>
      </c>
      <c r="I2012" t="s">
        <v>85</v>
      </c>
      <c r="J2012" t="s">
        <v>86</v>
      </c>
      <c r="K2012">
        <v>703</v>
      </c>
    </row>
    <row r="2013" spans="1:11">
      <c r="A2013" t="s">
        <v>66</v>
      </c>
      <c r="B2013">
        <v>2171</v>
      </c>
      <c r="C2013" t="s">
        <v>32</v>
      </c>
      <c r="D2013" t="s">
        <v>33</v>
      </c>
      <c r="E2013" t="s">
        <v>23</v>
      </c>
      <c r="F2013" t="s">
        <v>9</v>
      </c>
      <c r="G2013" t="s">
        <v>10</v>
      </c>
      <c r="H2013" t="s">
        <v>5</v>
      </c>
      <c r="I2013" t="s">
        <v>85</v>
      </c>
      <c r="J2013" t="s">
        <v>86</v>
      </c>
      <c r="K2013">
        <v>625</v>
      </c>
    </row>
    <row r="2014" spans="1:11">
      <c r="A2014" t="s">
        <v>66</v>
      </c>
      <c r="B2014">
        <v>2174</v>
      </c>
      <c r="C2014" t="s">
        <v>59</v>
      </c>
      <c r="D2014" t="s">
        <v>53</v>
      </c>
      <c r="E2014" t="s">
        <v>23</v>
      </c>
      <c r="F2014" t="s">
        <v>16</v>
      </c>
      <c r="G2014" t="s">
        <v>17</v>
      </c>
      <c r="H2014" t="s">
        <v>1</v>
      </c>
      <c r="I2014" t="s">
        <v>83</v>
      </c>
      <c r="J2014" t="s">
        <v>84</v>
      </c>
      <c r="K2014">
        <v>813</v>
      </c>
    </row>
    <row r="2015" spans="1:11">
      <c r="A2015" t="s">
        <v>66</v>
      </c>
      <c r="B2015">
        <v>2251</v>
      </c>
      <c r="C2015" t="s">
        <v>25</v>
      </c>
      <c r="D2015" t="s">
        <v>26</v>
      </c>
      <c r="E2015" t="s">
        <v>27</v>
      </c>
      <c r="F2015" t="s">
        <v>0</v>
      </c>
      <c r="G2015" t="s">
        <v>24</v>
      </c>
      <c r="H2015" t="s">
        <v>5</v>
      </c>
      <c r="I2015" t="s">
        <v>85</v>
      </c>
      <c r="J2015" t="s">
        <v>86</v>
      </c>
      <c r="K2015">
        <v>1728</v>
      </c>
    </row>
    <row r="2016" spans="1:11">
      <c r="A2016" t="s">
        <v>66</v>
      </c>
      <c r="B2016">
        <v>2181</v>
      </c>
      <c r="C2016" t="s">
        <v>55</v>
      </c>
      <c r="D2016" t="s">
        <v>53</v>
      </c>
      <c r="E2016" t="s">
        <v>23</v>
      </c>
      <c r="F2016" t="s">
        <v>9</v>
      </c>
      <c r="G2016" t="s">
        <v>10</v>
      </c>
      <c r="H2016" t="s">
        <v>5</v>
      </c>
      <c r="I2016" t="s">
        <v>85</v>
      </c>
      <c r="J2016" t="s">
        <v>86</v>
      </c>
      <c r="K2016">
        <v>634</v>
      </c>
    </row>
    <row r="2017" spans="1:11">
      <c r="A2017" t="s">
        <v>66</v>
      </c>
      <c r="B2017">
        <v>2187</v>
      </c>
      <c r="C2017" t="s">
        <v>34</v>
      </c>
      <c r="D2017" t="s">
        <v>35</v>
      </c>
      <c r="E2017" t="s">
        <v>23</v>
      </c>
      <c r="F2017" t="s">
        <v>2</v>
      </c>
      <c r="G2017" t="s">
        <v>11</v>
      </c>
      <c r="H2017" t="s">
        <v>5</v>
      </c>
      <c r="I2017" t="s">
        <v>85</v>
      </c>
      <c r="J2017" t="s">
        <v>86</v>
      </c>
      <c r="K2017">
        <v>671</v>
      </c>
    </row>
    <row r="2018" spans="1:11">
      <c r="A2018" t="s">
        <v>66</v>
      </c>
      <c r="B2018">
        <v>2247</v>
      </c>
      <c r="C2018" t="s">
        <v>64</v>
      </c>
      <c r="D2018" t="s">
        <v>26</v>
      </c>
      <c r="E2018" t="s">
        <v>23</v>
      </c>
      <c r="F2018" t="s">
        <v>9</v>
      </c>
      <c r="G2018" t="s">
        <v>10</v>
      </c>
      <c r="H2018" t="s">
        <v>5</v>
      </c>
      <c r="I2018" t="s">
        <v>85</v>
      </c>
      <c r="J2018" t="s">
        <v>86</v>
      </c>
      <c r="K2018">
        <v>325</v>
      </c>
    </row>
    <row r="2019" spans="1:11">
      <c r="A2019" t="s">
        <v>66</v>
      </c>
      <c r="B2019">
        <v>2217</v>
      </c>
      <c r="C2019" t="s">
        <v>36</v>
      </c>
      <c r="D2019" t="s">
        <v>22</v>
      </c>
      <c r="E2019" t="s">
        <v>23</v>
      </c>
      <c r="F2019" t="s">
        <v>8</v>
      </c>
      <c r="G2019" t="s">
        <v>14</v>
      </c>
      <c r="H2019" t="s">
        <v>5</v>
      </c>
      <c r="I2019" t="s">
        <v>83</v>
      </c>
      <c r="J2019" t="s">
        <v>84</v>
      </c>
      <c r="K2019">
        <v>1362</v>
      </c>
    </row>
    <row r="2020" spans="1:11">
      <c r="A2020" t="s">
        <v>66</v>
      </c>
      <c r="B2020">
        <v>2247</v>
      </c>
      <c r="C2020" t="s">
        <v>64</v>
      </c>
      <c r="D2020" t="s">
        <v>26</v>
      </c>
      <c r="E2020" t="s">
        <v>23</v>
      </c>
      <c r="F2020" t="s">
        <v>3</v>
      </c>
      <c r="G2020" t="s">
        <v>43</v>
      </c>
      <c r="H2020" t="s">
        <v>5</v>
      </c>
      <c r="I2020" t="s">
        <v>83</v>
      </c>
      <c r="J2020" t="s">
        <v>84</v>
      </c>
      <c r="K2020">
        <v>5425</v>
      </c>
    </row>
    <row r="2021" spans="1:11">
      <c r="A2021" t="s">
        <v>66</v>
      </c>
      <c r="B2021">
        <v>2204</v>
      </c>
      <c r="C2021" t="s">
        <v>48</v>
      </c>
      <c r="D2021" t="s">
        <v>49</v>
      </c>
      <c r="E2021" t="s">
        <v>23</v>
      </c>
      <c r="F2021" t="s">
        <v>9</v>
      </c>
      <c r="G2021" t="s">
        <v>10</v>
      </c>
      <c r="H2021" t="s">
        <v>1</v>
      </c>
      <c r="I2021" t="s">
        <v>85</v>
      </c>
      <c r="J2021" t="s">
        <v>86</v>
      </c>
      <c r="K2021">
        <v>178</v>
      </c>
    </row>
    <row r="2022" spans="1:11">
      <c r="A2022" t="s">
        <v>66</v>
      </c>
      <c r="B2022">
        <v>2161</v>
      </c>
      <c r="C2022" t="s">
        <v>28</v>
      </c>
      <c r="D2022" t="s">
        <v>29</v>
      </c>
      <c r="E2022" t="s">
        <v>23</v>
      </c>
      <c r="F2022" t="s">
        <v>0</v>
      </c>
      <c r="G2022" t="s">
        <v>24</v>
      </c>
      <c r="H2022" t="s">
        <v>5</v>
      </c>
      <c r="I2022" t="s">
        <v>83</v>
      </c>
      <c r="J2022" t="s">
        <v>84</v>
      </c>
      <c r="K2022">
        <v>5123</v>
      </c>
    </row>
    <row r="2023" spans="1:11">
      <c r="A2023" t="s">
        <v>66</v>
      </c>
      <c r="B2023">
        <v>2237</v>
      </c>
      <c r="C2023" t="s">
        <v>42</v>
      </c>
      <c r="D2023" t="s">
        <v>38</v>
      </c>
      <c r="E2023" t="s">
        <v>23</v>
      </c>
      <c r="F2023" t="s">
        <v>16</v>
      </c>
      <c r="G2023" t="s">
        <v>17</v>
      </c>
      <c r="H2023" t="s">
        <v>1</v>
      </c>
      <c r="I2023" t="s">
        <v>85</v>
      </c>
      <c r="J2023" t="s">
        <v>86</v>
      </c>
      <c r="K2023">
        <v>75</v>
      </c>
    </row>
    <row r="2024" spans="1:11">
      <c r="A2024" t="s">
        <v>66</v>
      </c>
      <c r="B2024">
        <v>2201</v>
      </c>
      <c r="C2024" t="s">
        <v>51</v>
      </c>
      <c r="D2024" t="s">
        <v>31</v>
      </c>
      <c r="E2024" t="s">
        <v>23</v>
      </c>
      <c r="F2024" t="s">
        <v>16</v>
      </c>
      <c r="G2024" t="s">
        <v>17</v>
      </c>
      <c r="H2024" t="s">
        <v>1</v>
      </c>
      <c r="I2024" t="s">
        <v>85</v>
      </c>
      <c r="J2024" t="s">
        <v>86</v>
      </c>
      <c r="K2024">
        <v>101</v>
      </c>
    </row>
    <row r="2025" spans="1:11">
      <c r="A2025" t="s">
        <v>66</v>
      </c>
      <c r="B2025">
        <v>2161</v>
      </c>
      <c r="C2025" t="s">
        <v>28</v>
      </c>
      <c r="D2025" t="s">
        <v>29</v>
      </c>
      <c r="E2025" t="s">
        <v>23</v>
      </c>
      <c r="F2025" t="s">
        <v>8</v>
      </c>
      <c r="G2025" t="s">
        <v>14</v>
      </c>
      <c r="H2025" t="s">
        <v>5</v>
      </c>
      <c r="I2025" t="s">
        <v>85</v>
      </c>
      <c r="J2025" t="s">
        <v>86</v>
      </c>
      <c r="K2025">
        <v>1588.5</v>
      </c>
    </row>
    <row r="2026" spans="1:11">
      <c r="A2026" t="s">
        <v>66</v>
      </c>
      <c r="B2026">
        <v>2157</v>
      </c>
      <c r="C2026" t="s">
        <v>46</v>
      </c>
      <c r="D2026" t="s">
        <v>29</v>
      </c>
      <c r="E2026" t="s">
        <v>23</v>
      </c>
      <c r="F2026" t="s">
        <v>9</v>
      </c>
      <c r="G2026" t="s">
        <v>10</v>
      </c>
      <c r="H2026" t="s">
        <v>5</v>
      </c>
      <c r="I2026" t="s">
        <v>85</v>
      </c>
      <c r="J2026" t="s">
        <v>86</v>
      </c>
      <c r="K2026">
        <v>1012</v>
      </c>
    </row>
    <row r="2027" spans="1:11">
      <c r="A2027" t="s">
        <v>66</v>
      </c>
      <c r="B2027">
        <v>2251</v>
      </c>
      <c r="C2027" t="s">
        <v>25</v>
      </c>
      <c r="D2027" t="s">
        <v>26</v>
      </c>
      <c r="E2027" t="s">
        <v>27</v>
      </c>
      <c r="F2027" t="s">
        <v>3</v>
      </c>
      <c r="G2027" t="s">
        <v>43</v>
      </c>
      <c r="H2027" t="s">
        <v>1</v>
      </c>
      <c r="I2027" t="s">
        <v>85</v>
      </c>
      <c r="J2027" t="s">
        <v>86</v>
      </c>
      <c r="K2027">
        <v>254</v>
      </c>
    </row>
    <row r="2028" spans="1:11">
      <c r="A2028" t="s">
        <v>66</v>
      </c>
      <c r="B2028">
        <v>2154</v>
      </c>
      <c r="C2028" t="s">
        <v>50</v>
      </c>
      <c r="D2028" t="s">
        <v>29</v>
      </c>
      <c r="E2028" t="s">
        <v>23</v>
      </c>
      <c r="F2028" t="s">
        <v>12</v>
      </c>
      <c r="G2028" t="s">
        <v>13</v>
      </c>
      <c r="H2028" t="s">
        <v>5</v>
      </c>
      <c r="I2028" t="s">
        <v>83</v>
      </c>
      <c r="J2028" t="s">
        <v>84</v>
      </c>
      <c r="K2028">
        <v>519</v>
      </c>
    </row>
    <row r="2029" spans="1:11">
      <c r="A2029" t="s">
        <v>66</v>
      </c>
      <c r="B2029">
        <v>2217</v>
      </c>
      <c r="C2029" t="s">
        <v>36</v>
      </c>
      <c r="D2029" t="s">
        <v>22</v>
      </c>
      <c r="E2029" t="s">
        <v>23</v>
      </c>
      <c r="F2029" t="s">
        <v>2</v>
      </c>
      <c r="G2029" t="s">
        <v>11</v>
      </c>
      <c r="H2029" t="s">
        <v>5</v>
      </c>
      <c r="I2029" t="s">
        <v>83</v>
      </c>
      <c r="J2029" t="s">
        <v>84</v>
      </c>
      <c r="K2029">
        <v>2672</v>
      </c>
    </row>
    <row r="2030" spans="1:11">
      <c r="A2030" t="s">
        <v>66</v>
      </c>
      <c r="B2030">
        <v>2241</v>
      </c>
      <c r="C2030" t="s">
        <v>37</v>
      </c>
      <c r="D2030" t="s">
        <v>38</v>
      </c>
      <c r="E2030" t="s">
        <v>23</v>
      </c>
      <c r="F2030" t="s">
        <v>4</v>
      </c>
      <c r="G2030" t="s">
        <v>6</v>
      </c>
      <c r="H2030" t="s">
        <v>5</v>
      </c>
      <c r="I2030" t="s">
        <v>85</v>
      </c>
      <c r="J2030" t="s">
        <v>86</v>
      </c>
      <c r="K2030">
        <v>42</v>
      </c>
    </row>
    <row r="2031" spans="1:11">
      <c r="A2031" t="s">
        <v>66</v>
      </c>
      <c r="B2031">
        <v>2214</v>
      </c>
      <c r="C2031" t="s">
        <v>21</v>
      </c>
      <c r="D2031" t="s">
        <v>22</v>
      </c>
      <c r="E2031" t="s">
        <v>23</v>
      </c>
      <c r="F2031" t="s">
        <v>0</v>
      </c>
      <c r="G2031" t="s">
        <v>24</v>
      </c>
      <c r="H2031" t="s">
        <v>1</v>
      </c>
      <c r="I2031" t="s">
        <v>83</v>
      </c>
      <c r="J2031" t="s">
        <v>84</v>
      </c>
      <c r="K2031">
        <v>4275</v>
      </c>
    </row>
    <row r="2032" spans="1:11">
      <c r="A2032" t="s">
        <v>66</v>
      </c>
      <c r="B2032">
        <v>2237</v>
      </c>
      <c r="C2032" t="s">
        <v>42</v>
      </c>
      <c r="D2032" t="s">
        <v>38</v>
      </c>
      <c r="E2032" t="s">
        <v>23</v>
      </c>
      <c r="F2032" t="s">
        <v>0</v>
      </c>
      <c r="G2032" t="s">
        <v>24</v>
      </c>
      <c r="H2032" t="s">
        <v>1</v>
      </c>
      <c r="I2032" t="s">
        <v>85</v>
      </c>
      <c r="J2032" t="s">
        <v>86</v>
      </c>
      <c r="K2032">
        <v>3261</v>
      </c>
    </row>
    <row r="2033" spans="1:11">
      <c r="A2033" t="s">
        <v>66</v>
      </c>
      <c r="B2033">
        <v>2167</v>
      </c>
      <c r="C2033" t="s">
        <v>63</v>
      </c>
      <c r="D2033" t="s">
        <v>33</v>
      </c>
      <c r="E2033" t="s">
        <v>23</v>
      </c>
      <c r="F2033" t="s">
        <v>4</v>
      </c>
      <c r="G2033" t="s">
        <v>6</v>
      </c>
      <c r="H2033" t="s">
        <v>5</v>
      </c>
      <c r="I2033" t="s">
        <v>83</v>
      </c>
      <c r="J2033" t="s">
        <v>84</v>
      </c>
      <c r="K2033">
        <v>123</v>
      </c>
    </row>
    <row r="2034" spans="1:11">
      <c r="A2034" t="s">
        <v>66</v>
      </c>
      <c r="B2034">
        <v>2184</v>
      </c>
      <c r="C2034" t="s">
        <v>47</v>
      </c>
      <c r="D2034" t="s">
        <v>35</v>
      </c>
      <c r="E2034" t="s">
        <v>23</v>
      </c>
      <c r="F2034" t="s">
        <v>16</v>
      </c>
      <c r="G2034" t="s">
        <v>17</v>
      </c>
      <c r="H2034" t="s">
        <v>5</v>
      </c>
      <c r="I2034" t="s">
        <v>85</v>
      </c>
      <c r="J2034" t="s">
        <v>86</v>
      </c>
      <c r="K2034">
        <v>63</v>
      </c>
    </row>
    <row r="2035" spans="1:11">
      <c r="A2035" t="s">
        <v>66</v>
      </c>
      <c r="B2035">
        <v>2247</v>
      </c>
      <c r="C2035" t="s">
        <v>64</v>
      </c>
      <c r="D2035" t="s">
        <v>26</v>
      </c>
      <c r="E2035" t="s">
        <v>23</v>
      </c>
      <c r="F2035" t="s">
        <v>16</v>
      </c>
      <c r="G2035" t="s">
        <v>17</v>
      </c>
      <c r="H2035" t="s">
        <v>5</v>
      </c>
      <c r="I2035" t="s">
        <v>85</v>
      </c>
      <c r="J2035" t="s">
        <v>86</v>
      </c>
      <c r="K2035">
        <v>141</v>
      </c>
    </row>
    <row r="2036" spans="1:11">
      <c r="A2036" t="s">
        <v>66</v>
      </c>
      <c r="B2036">
        <v>2207</v>
      </c>
      <c r="C2036" t="s">
        <v>57</v>
      </c>
      <c r="D2036" t="s">
        <v>49</v>
      </c>
      <c r="E2036" t="s">
        <v>23</v>
      </c>
      <c r="F2036" t="s">
        <v>3</v>
      </c>
      <c r="G2036" t="s">
        <v>43</v>
      </c>
      <c r="H2036" t="s">
        <v>1</v>
      </c>
      <c r="I2036" t="s">
        <v>83</v>
      </c>
      <c r="J2036" t="s">
        <v>84</v>
      </c>
      <c r="K2036">
        <v>3171</v>
      </c>
    </row>
    <row r="2037" spans="1:11">
      <c r="A2037" t="s">
        <v>66</v>
      </c>
      <c r="B2037">
        <v>2221</v>
      </c>
      <c r="C2037" t="s">
        <v>58</v>
      </c>
      <c r="D2037" t="s">
        <v>22</v>
      </c>
      <c r="E2037" t="s">
        <v>23</v>
      </c>
      <c r="F2037" t="s">
        <v>2</v>
      </c>
      <c r="G2037" t="s">
        <v>11</v>
      </c>
      <c r="H2037" t="s">
        <v>1</v>
      </c>
      <c r="I2037" t="s">
        <v>83</v>
      </c>
      <c r="J2037" t="s">
        <v>84</v>
      </c>
      <c r="K2037">
        <v>41900</v>
      </c>
    </row>
    <row r="2038" spans="1:11">
      <c r="A2038" t="s">
        <v>66</v>
      </c>
      <c r="B2038">
        <v>2191</v>
      </c>
      <c r="C2038" t="s">
        <v>39</v>
      </c>
      <c r="D2038" t="s">
        <v>35</v>
      </c>
      <c r="E2038" t="s">
        <v>23</v>
      </c>
      <c r="F2038" t="s">
        <v>8</v>
      </c>
      <c r="G2038" t="s">
        <v>14</v>
      </c>
      <c r="H2038" t="s">
        <v>5</v>
      </c>
      <c r="I2038" t="s">
        <v>83</v>
      </c>
      <c r="J2038" t="s">
        <v>84</v>
      </c>
      <c r="K2038">
        <v>1282</v>
      </c>
    </row>
    <row r="2039" spans="1:11">
      <c r="A2039" t="s">
        <v>66</v>
      </c>
      <c r="B2039">
        <v>2194</v>
      </c>
      <c r="C2039" t="s">
        <v>30</v>
      </c>
      <c r="D2039" t="s">
        <v>31</v>
      </c>
      <c r="E2039" t="s">
        <v>23</v>
      </c>
      <c r="F2039" t="s">
        <v>2</v>
      </c>
      <c r="G2039" t="s">
        <v>11</v>
      </c>
      <c r="H2039" t="s">
        <v>1</v>
      </c>
      <c r="I2039" t="s">
        <v>85</v>
      </c>
      <c r="J2039" t="s">
        <v>86</v>
      </c>
      <c r="K2039">
        <v>1649</v>
      </c>
    </row>
    <row r="2040" spans="1:11">
      <c r="A2040" t="s">
        <v>66</v>
      </c>
      <c r="B2040">
        <v>2171</v>
      </c>
      <c r="C2040" t="s">
        <v>32</v>
      </c>
      <c r="D2040" t="s">
        <v>33</v>
      </c>
      <c r="E2040" t="s">
        <v>23</v>
      </c>
      <c r="F2040" t="s">
        <v>12</v>
      </c>
      <c r="G2040" t="s">
        <v>13</v>
      </c>
      <c r="H2040" t="s">
        <v>5</v>
      </c>
      <c r="I2040" t="s">
        <v>83</v>
      </c>
      <c r="J2040" t="s">
        <v>84</v>
      </c>
      <c r="K2040">
        <v>1444.5</v>
      </c>
    </row>
    <row r="2041" spans="1:11">
      <c r="A2041" t="s">
        <v>66</v>
      </c>
      <c r="B2041">
        <v>2174</v>
      </c>
      <c r="C2041" t="s">
        <v>59</v>
      </c>
      <c r="D2041" t="s">
        <v>53</v>
      </c>
      <c r="E2041" t="s">
        <v>23</v>
      </c>
      <c r="F2041" t="s">
        <v>8</v>
      </c>
      <c r="G2041" t="s">
        <v>14</v>
      </c>
      <c r="H2041" t="s">
        <v>5</v>
      </c>
      <c r="I2041" t="s">
        <v>85</v>
      </c>
      <c r="J2041" t="s">
        <v>86</v>
      </c>
      <c r="K2041">
        <v>65</v>
      </c>
    </row>
    <row r="2042" spans="1:11">
      <c r="A2042" t="s">
        <v>66</v>
      </c>
      <c r="B2042">
        <v>2234</v>
      </c>
      <c r="C2042" t="s">
        <v>61</v>
      </c>
      <c r="D2042" t="s">
        <v>38</v>
      </c>
      <c r="E2042" t="s">
        <v>23</v>
      </c>
      <c r="F2042" t="s">
        <v>0</v>
      </c>
      <c r="G2042" t="s">
        <v>24</v>
      </c>
      <c r="H2042" t="s">
        <v>5</v>
      </c>
      <c r="I2042" t="s">
        <v>85</v>
      </c>
      <c r="J2042" t="s">
        <v>86</v>
      </c>
      <c r="K2042">
        <v>785</v>
      </c>
    </row>
    <row r="2043" spans="1:11">
      <c r="A2043" t="s">
        <v>66</v>
      </c>
      <c r="B2043">
        <v>2251</v>
      </c>
      <c r="C2043" t="s">
        <v>25</v>
      </c>
      <c r="D2043" t="s">
        <v>26</v>
      </c>
      <c r="E2043" t="s">
        <v>27</v>
      </c>
      <c r="F2043" t="s">
        <v>4</v>
      </c>
      <c r="G2043" t="s">
        <v>6</v>
      </c>
      <c r="H2043" t="s">
        <v>5</v>
      </c>
      <c r="I2043" t="s">
        <v>85</v>
      </c>
      <c r="J2043" t="s">
        <v>86</v>
      </c>
      <c r="K2043">
        <v>37</v>
      </c>
    </row>
    <row r="2044" spans="1:11">
      <c r="A2044" t="s">
        <v>66</v>
      </c>
      <c r="B2044">
        <v>2197</v>
      </c>
      <c r="C2044" t="s">
        <v>62</v>
      </c>
      <c r="D2044" t="s">
        <v>31</v>
      </c>
      <c r="E2044" t="s">
        <v>23</v>
      </c>
      <c r="F2044" t="s">
        <v>16</v>
      </c>
      <c r="G2044" t="s">
        <v>17</v>
      </c>
      <c r="H2044" t="s">
        <v>5</v>
      </c>
      <c r="I2044" t="s">
        <v>83</v>
      </c>
      <c r="J2044" t="s">
        <v>84</v>
      </c>
      <c r="K2044">
        <v>1386</v>
      </c>
    </row>
    <row r="2045" spans="1:11">
      <c r="A2045" t="s">
        <v>66</v>
      </c>
      <c r="B2045">
        <v>2247</v>
      </c>
      <c r="C2045" t="s">
        <v>64</v>
      </c>
      <c r="D2045" t="s">
        <v>26</v>
      </c>
      <c r="E2045" t="s">
        <v>23</v>
      </c>
      <c r="F2045" t="s">
        <v>9</v>
      </c>
      <c r="G2045" t="s">
        <v>10</v>
      </c>
      <c r="H2045" t="s">
        <v>1</v>
      </c>
      <c r="I2045" t="s">
        <v>85</v>
      </c>
      <c r="J2045" t="s">
        <v>86</v>
      </c>
      <c r="K2045">
        <v>756</v>
      </c>
    </row>
    <row r="2046" spans="1:11">
      <c r="A2046" t="s">
        <v>66</v>
      </c>
      <c r="B2046">
        <v>2204</v>
      </c>
      <c r="C2046" t="s">
        <v>48</v>
      </c>
      <c r="D2046" t="s">
        <v>49</v>
      </c>
      <c r="E2046" t="s">
        <v>23</v>
      </c>
      <c r="F2046" t="s">
        <v>2</v>
      </c>
      <c r="G2046" t="s">
        <v>11</v>
      </c>
      <c r="H2046" t="s">
        <v>1</v>
      </c>
      <c r="I2046" t="s">
        <v>83</v>
      </c>
      <c r="J2046" t="s">
        <v>84</v>
      </c>
      <c r="K2046">
        <v>11997</v>
      </c>
    </row>
    <row r="2047" spans="1:11">
      <c r="A2047" t="s">
        <v>66</v>
      </c>
      <c r="B2047">
        <v>2231</v>
      </c>
      <c r="C2047" t="s">
        <v>40</v>
      </c>
      <c r="D2047" t="s">
        <v>41</v>
      </c>
      <c r="E2047" t="s">
        <v>23</v>
      </c>
      <c r="F2047" t="s">
        <v>0</v>
      </c>
      <c r="G2047" t="s">
        <v>24</v>
      </c>
      <c r="H2047" t="s">
        <v>1</v>
      </c>
      <c r="I2047" t="s">
        <v>83</v>
      </c>
      <c r="J2047" t="s">
        <v>84</v>
      </c>
      <c r="K2047">
        <v>19426</v>
      </c>
    </row>
    <row r="2048" spans="1:11">
      <c r="A2048" t="s">
        <v>66</v>
      </c>
      <c r="B2048">
        <v>2201</v>
      </c>
      <c r="C2048" t="s">
        <v>51</v>
      </c>
      <c r="D2048" t="s">
        <v>31</v>
      </c>
      <c r="E2048" t="s">
        <v>23</v>
      </c>
      <c r="F2048" t="s">
        <v>4</v>
      </c>
      <c r="G2048" t="s">
        <v>6</v>
      </c>
      <c r="H2048" t="s">
        <v>1</v>
      </c>
      <c r="I2048" t="s">
        <v>85</v>
      </c>
      <c r="J2048" t="s">
        <v>86</v>
      </c>
      <c r="K2048">
        <v>2669</v>
      </c>
    </row>
    <row r="2049" spans="1:11">
      <c r="A2049" t="s">
        <v>66</v>
      </c>
      <c r="B2049">
        <v>2154</v>
      </c>
      <c r="C2049" t="s">
        <v>50</v>
      </c>
      <c r="D2049" t="s">
        <v>29</v>
      </c>
      <c r="E2049" t="s">
        <v>23</v>
      </c>
      <c r="F2049" t="s">
        <v>3</v>
      </c>
      <c r="G2049" t="s">
        <v>43</v>
      </c>
      <c r="H2049" t="s">
        <v>1</v>
      </c>
      <c r="I2049" t="s">
        <v>83</v>
      </c>
      <c r="J2049" t="s">
        <v>84</v>
      </c>
      <c r="K2049">
        <v>282</v>
      </c>
    </row>
    <row r="2050" spans="1:11">
      <c r="A2050" t="s">
        <v>66</v>
      </c>
      <c r="B2050">
        <v>2224</v>
      </c>
      <c r="C2050" t="s">
        <v>60</v>
      </c>
      <c r="D2050" t="s">
        <v>41</v>
      </c>
      <c r="E2050" t="s">
        <v>23</v>
      </c>
      <c r="F2050" t="s">
        <v>12</v>
      </c>
      <c r="G2050" t="s">
        <v>13</v>
      </c>
      <c r="H2050" t="s">
        <v>5</v>
      </c>
      <c r="I2050" t="s">
        <v>85</v>
      </c>
      <c r="J2050" t="s">
        <v>86</v>
      </c>
      <c r="K2050">
        <v>160</v>
      </c>
    </row>
    <row r="2051" spans="1:11">
      <c r="A2051" t="s">
        <v>66</v>
      </c>
      <c r="B2051">
        <v>2214</v>
      </c>
      <c r="C2051" t="s">
        <v>21</v>
      </c>
      <c r="D2051" t="s">
        <v>22</v>
      </c>
      <c r="E2051" t="s">
        <v>23</v>
      </c>
      <c r="F2051" t="s">
        <v>9</v>
      </c>
      <c r="G2051" t="s">
        <v>10</v>
      </c>
      <c r="H2051" t="s">
        <v>1</v>
      </c>
      <c r="I2051" t="s">
        <v>83</v>
      </c>
      <c r="J2051" t="s">
        <v>84</v>
      </c>
      <c r="K2051">
        <v>514</v>
      </c>
    </row>
    <row r="2052" spans="1:11">
      <c r="A2052" t="s">
        <v>66</v>
      </c>
      <c r="B2052">
        <v>2237</v>
      </c>
      <c r="C2052" t="s">
        <v>42</v>
      </c>
      <c r="D2052" t="s">
        <v>38</v>
      </c>
      <c r="E2052" t="s">
        <v>23</v>
      </c>
      <c r="F2052" t="s">
        <v>12</v>
      </c>
      <c r="G2052" t="s">
        <v>13</v>
      </c>
      <c r="H2052" t="s">
        <v>5</v>
      </c>
      <c r="I2052" t="s">
        <v>85</v>
      </c>
      <c r="J2052" t="s">
        <v>86</v>
      </c>
      <c r="K2052">
        <v>443</v>
      </c>
    </row>
    <row r="2053" spans="1:11">
      <c r="A2053" t="s">
        <v>66</v>
      </c>
      <c r="B2053">
        <v>2241</v>
      </c>
      <c r="C2053" t="s">
        <v>37</v>
      </c>
      <c r="D2053" t="s">
        <v>38</v>
      </c>
      <c r="E2053" t="s">
        <v>23</v>
      </c>
      <c r="F2053" t="s">
        <v>4</v>
      </c>
      <c r="G2053" t="s">
        <v>6</v>
      </c>
      <c r="H2053" t="s">
        <v>5</v>
      </c>
      <c r="I2053" t="s">
        <v>83</v>
      </c>
      <c r="J2053" t="s">
        <v>84</v>
      </c>
      <c r="K2053">
        <v>130</v>
      </c>
    </row>
    <row r="2054" spans="1:11">
      <c r="A2054" t="s">
        <v>66</v>
      </c>
      <c r="B2054">
        <v>2201</v>
      </c>
      <c r="C2054" t="s">
        <v>51</v>
      </c>
      <c r="D2054" t="s">
        <v>31</v>
      </c>
      <c r="E2054" t="s">
        <v>23</v>
      </c>
      <c r="F2054" t="s">
        <v>3</v>
      </c>
      <c r="G2054" t="s">
        <v>43</v>
      </c>
      <c r="H2054" t="s">
        <v>5</v>
      </c>
      <c r="I2054" t="s">
        <v>83</v>
      </c>
      <c r="J2054" t="s">
        <v>84</v>
      </c>
      <c r="K2054">
        <v>6173</v>
      </c>
    </row>
    <row r="2055" spans="1:11">
      <c r="A2055" t="s">
        <v>66</v>
      </c>
      <c r="B2055">
        <v>2244</v>
      </c>
      <c r="C2055" t="s">
        <v>45</v>
      </c>
      <c r="D2055" t="s">
        <v>26</v>
      </c>
      <c r="E2055" t="s">
        <v>23</v>
      </c>
      <c r="F2055" t="s">
        <v>8</v>
      </c>
      <c r="G2055" t="s">
        <v>14</v>
      </c>
      <c r="H2055" t="s">
        <v>1</v>
      </c>
      <c r="I2055" t="s">
        <v>83</v>
      </c>
      <c r="J2055" t="s">
        <v>84</v>
      </c>
      <c r="K2055">
        <v>1843</v>
      </c>
    </row>
    <row r="2056" spans="1:11">
      <c r="A2056" t="s">
        <v>66</v>
      </c>
      <c r="B2056">
        <v>2247</v>
      </c>
      <c r="C2056" t="s">
        <v>64</v>
      </c>
      <c r="D2056" t="s">
        <v>26</v>
      </c>
      <c r="E2056" t="s">
        <v>23</v>
      </c>
      <c r="F2056" t="s">
        <v>3</v>
      </c>
      <c r="G2056" t="s">
        <v>43</v>
      </c>
      <c r="H2056" t="s">
        <v>1</v>
      </c>
      <c r="I2056" t="s">
        <v>83</v>
      </c>
      <c r="J2056" t="s">
        <v>84</v>
      </c>
      <c r="K2056">
        <v>2894</v>
      </c>
    </row>
    <row r="2057" spans="1:11">
      <c r="A2057" t="s">
        <v>66</v>
      </c>
      <c r="B2057">
        <v>2237</v>
      </c>
      <c r="C2057" t="s">
        <v>42</v>
      </c>
      <c r="D2057" t="s">
        <v>38</v>
      </c>
      <c r="E2057" t="s">
        <v>23</v>
      </c>
      <c r="F2057" t="s">
        <v>4</v>
      </c>
      <c r="G2057" t="s">
        <v>6</v>
      </c>
      <c r="H2057" t="s">
        <v>1</v>
      </c>
      <c r="I2057" t="s">
        <v>85</v>
      </c>
      <c r="J2057" t="s">
        <v>86</v>
      </c>
      <c r="K2057">
        <v>3363</v>
      </c>
    </row>
    <row r="2058" spans="1:11">
      <c r="A2058" t="s">
        <v>66</v>
      </c>
      <c r="B2058">
        <v>2237</v>
      </c>
      <c r="C2058" t="s">
        <v>42</v>
      </c>
      <c r="D2058" t="s">
        <v>38</v>
      </c>
      <c r="E2058" t="s">
        <v>23</v>
      </c>
      <c r="F2058" t="s">
        <v>12</v>
      </c>
      <c r="G2058" t="s">
        <v>13</v>
      </c>
      <c r="H2058" t="s">
        <v>5</v>
      </c>
      <c r="I2058" t="s">
        <v>83</v>
      </c>
      <c r="J2058" t="s">
        <v>84</v>
      </c>
      <c r="K2058">
        <v>1493</v>
      </c>
    </row>
    <row r="2059" spans="1:11">
      <c r="A2059" t="s">
        <v>66</v>
      </c>
      <c r="B2059">
        <v>2164</v>
      </c>
      <c r="C2059" t="s">
        <v>56</v>
      </c>
      <c r="D2059" t="s">
        <v>33</v>
      </c>
      <c r="E2059" t="s">
        <v>23</v>
      </c>
      <c r="F2059" t="s">
        <v>3</v>
      </c>
      <c r="G2059" t="s">
        <v>43</v>
      </c>
      <c r="H2059" t="s">
        <v>5</v>
      </c>
      <c r="I2059" t="s">
        <v>83</v>
      </c>
      <c r="J2059" t="s">
        <v>84</v>
      </c>
      <c r="K2059">
        <v>3854</v>
      </c>
    </row>
    <row r="2060" spans="1:11">
      <c r="A2060" t="s">
        <v>66</v>
      </c>
      <c r="B2060">
        <v>2171</v>
      </c>
      <c r="C2060" t="s">
        <v>32</v>
      </c>
      <c r="D2060" t="s">
        <v>33</v>
      </c>
      <c r="E2060" t="s">
        <v>23</v>
      </c>
      <c r="F2060" t="s">
        <v>4</v>
      </c>
      <c r="G2060" t="s">
        <v>6</v>
      </c>
      <c r="H2060" t="s">
        <v>5</v>
      </c>
      <c r="I2060" t="s">
        <v>85</v>
      </c>
      <c r="J2060" t="s">
        <v>86</v>
      </c>
      <c r="K2060">
        <v>68</v>
      </c>
    </row>
    <row r="2061" spans="1:11">
      <c r="A2061" t="s">
        <v>66</v>
      </c>
      <c r="B2061">
        <v>2171</v>
      </c>
      <c r="C2061" t="s">
        <v>32</v>
      </c>
      <c r="D2061" t="s">
        <v>33</v>
      </c>
      <c r="E2061" t="s">
        <v>23</v>
      </c>
      <c r="F2061" t="s">
        <v>8</v>
      </c>
      <c r="G2061" t="s">
        <v>14</v>
      </c>
      <c r="H2061" t="s">
        <v>5</v>
      </c>
      <c r="I2061" t="s">
        <v>85</v>
      </c>
      <c r="J2061" t="s">
        <v>86</v>
      </c>
      <c r="K2061">
        <v>1144</v>
      </c>
    </row>
    <row r="2062" spans="1:11">
      <c r="A2062" t="s">
        <v>66</v>
      </c>
      <c r="B2062">
        <v>2241</v>
      </c>
      <c r="C2062" t="s">
        <v>37</v>
      </c>
      <c r="D2062" t="s">
        <v>38</v>
      </c>
      <c r="E2062" t="s">
        <v>23</v>
      </c>
      <c r="F2062" t="s">
        <v>9</v>
      </c>
      <c r="G2062" t="s">
        <v>10</v>
      </c>
      <c r="H2062" t="s">
        <v>1</v>
      </c>
      <c r="I2062" t="s">
        <v>85</v>
      </c>
      <c r="J2062" t="s">
        <v>86</v>
      </c>
      <c r="K2062">
        <v>814</v>
      </c>
    </row>
    <row r="2063" spans="1:11">
      <c r="A2063" t="s">
        <v>66</v>
      </c>
      <c r="B2063">
        <v>2251</v>
      </c>
      <c r="C2063" t="s">
        <v>25</v>
      </c>
      <c r="D2063" t="s">
        <v>26</v>
      </c>
      <c r="E2063" t="s">
        <v>27</v>
      </c>
      <c r="F2063" t="s">
        <v>16</v>
      </c>
      <c r="G2063" t="s">
        <v>17</v>
      </c>
      <c r="H2063" t="s">
        <v>1</v>
      </c>
      <c r="I2063" t="s">
        <v>83</v>
      </c>
      <c r="J2063" t="s">
        <v>84</v>
      </c>
      <c r="K2063">
        <v>858</v>
      </c>
    </row>
    <row r="2064" spans="1:11">
      <c r="A2064" t="s">
        <v>66</v>
      </c>
      <c r="B2064">
        <v>2157</v>
      </c>
      <c r="C2064" t="s">
        <v>46</v>
      </c>
      <c r="D2064" t="s">
        <v>29</v>
      </c>
      <c r="E2064" t="s">
        <v>23</v>
      </c>
      <c r="F2064" t="s">
        <v>0</v>
      </c>
      <c r="G2064" t="s">
        <v>24</v>
      </c>
      <c r="H2064" t="s">
        <v>5</v>
      </c>
      <c r="I2064" t="s">
        <v>85</v>
      </c>
      <c r="J2064" t="s">
        <v>86</v>
      </c>
      <c r="K2064">
        <v>1495</v>
      </c>
    </row>
    <row r="2065" spans="1:11">
      <c r="A2065" t="s">
        <v>66</v>
      </c>
      <c r="B2065">
        <v>2197</v>
      </c>
      <c r="C2065" t="s">
        <v>62</v>
      </c>
      <c r="D2065" t="s">
        <v>31</v>
      </c>
      <c r="E2065" t="s">
        <v>23</v>
      </c>
      <c r="F2065" t="s">
        <v>8</v>
      </c>
      <c r="G2065" t="s">
        <v>14</v>
      </c>
      <c r="H2065" t="s">
        <v>5</v>
      </c>
      <c r="I2065" t="s">
        <v>83</v>
      </c>
      <c r="J2065" t="s">
        <v>84</v>
      </c>
      <c r="K2065">
        <v>1339</v>
      </c>
    </row>
    <row r="2066" spans="1:11">
      <c r="A2066" t="s">
        <v>66</v>
      </c>
      <c r="B2066">
        <v>2247</v>
      </c>
      <c r="C2066" t="s">
        <v>64</v>
      </c>
      <c r="D2066" t="s">
        <v>26</v>
      </c>
      <c r="E2066" t="s">
        <v>23</v>
      </c>
      <c r="F2066" t="s">
        <v>3</v>
      </c>
      <c r="G2066" t="s">
        <v>43</v>
      </c>
      <c r="H2066" t="s">
        <v>1</v>
      </c>
      <c r="I2066" t="s">
        <v>85</v>
      </c>
      <c r="J2066" t="s">
        <v>86</v>
      </c>
      <c r="K2066">
        <v>352</v>
      </c>
    </row>
    <row r="2067" spans="1:11">
      <c r="A2067" t="s">
        <v>66</v>
      </c>
      <c r="B2067">
        <v>2201</v>
      </c>
      <c r="C2067" t="s">
        <v>51</v>
      </c>
      <c r="D2067" t="s">
        <v>31</v>
      </c>
      <c r="E2067" t="s">
        <v>23</v>
      </c>
      <c r="F2067" t="s">
        <v>0</v>
      </c>
      <c r="G2067" t="s">
        <v>24</v>
      </c>
      <c r="H2067" t="s">
        <v>1</v>
      </c>
      <c r="I2067" t="s">
        <v>83</v>
      </c>
      <c r="J2067" t="s">
        <v>84</v>
      </c>
      <c r="K2067">
        <v>17342</v>
      </c>
    </row>
    <row r="2068" spans="1:11">
      <c r="A2068" t="s">
        <v>66</v>
      </c>
      <c r="B2068">
        <v>2194</v>
      </c>
      <c r="C2068" t="s">
        <v>30</v>
      </c>
      <c r="D2068" t="s">
        <v>31</v>
      </c>
      <c r="E2068" t="s">
        <v>23</v>
      </c>
      <c r="F2068" t="s">
        <v>12</v>
      </c>
      <c r="G2068" t="s">
        <v>13</v>
      </c>
      <c r="H2068" t="s">
        <v>5</v>
      </c>
      <c r="I2068" t="s">
        <v>83</v>
      </c>
      <c r="J2068" t="s">
        <v>84</v>
      </c>
      <c r="K2068">
        <v>590</v>
      </c>
    </row>
    <row r="2069" spans="1:11">
      <c r="A2069" t="s">
        <v>66</v>
      </c>
      <c r="B2069">
        <v>2224</v>
      </c>
      <c r="C2069" t="s">
        <v>60</v>
      </c>
      <c r="D2069" t="s">
        <v>41</v>
      </c>
      <c r="E2069" t="s">
        <v>23</v>
      </c>
      <c r="F2069" t="s">
        <v>4</v>
      </c>
      <c r="G2069" t="s">
        <v>6</v>
      </c>
      <c r="H2069" t="s">
        <v>1</v>
      </c>
      <c r="I2069" t="s">
        <v>83</v>
      </c>
      <c r="J2069" t="s">
        <v>84</v>
      </c>
      <c r="K2069">
        <v>1119</v>
      </c>
    </row>
    <row r="2070" spans="1:11">
      <c r="A2070" t="s">
        <v>66</v>
      </c>
      <c r="B2070">
        <v>2241</v>
      </c>
      <c r="C2070" t="s">
        <v>37</v>
      </c>
      <c r="D2070" t="s">
        <v>38</v>
      </c>
      <c r="E2070" t="s">
        <v>23</v>
      </c>
      <c r="F2070" t="s">
        <v>9</v>
      </c>
      <c r="G2070" t="s">
        <v>10</v>
      </c>
      <c r="H2070" t="s">
        <v>5</v>
      </c>
      <c r="I2070" t="s">
        <v>85</v>
      </c>
      <c r="J2070" t="s">
        <v>86</v>
      </c>
      <c r="K2070">
        <v>402</v>
      </c>
    </row>
    <row r="2071" spans="1:11">
      <c r="A2071" t="s">
        <v>66</v>
      </c>
      <c r="B2071">
        <v>2251</v>
      </c>
      <c r="C2071" t="s">
        <v>25</v>
      </c>
      <c r="D2071" t="s">
        <v>26</v>
      </c>
      <c r="E2071" t="s">
        <v>27</v>
      </c>
      <c r="F2071" t="s">
        <v>8</v>
      </c>
      <c r="G2071" t="s">
        <v>14</v>
      </c>
      <c r="H2071" t="s">
        <v>1</v>
      </c>
      <c r="I2071" t="s">
        <v>83</v>
      </c>
      <c r="J2071" t="s">
        <v>84</v>
      </c>
      <c r="K2071">
        <v>13639</v>
      </c>
    </row>
    <row r="2072" spans="1:11">
      <c r="A2072" t="s">
        <v>66</v>
      </c>
      <c r="B2072">
        <v>2207</v>
      </c>
      <c r="C2072" t="s">
        <v>57</v>
      </c>
      <c r="D2072" t="s">
        <v>49</v>
      </c>
      <c r="E2072" t="s">
        <v>23</v>
      </c>
      <c r="F2072" t="s">
        <v>4</v>
      </c>
      <c r="G2072" t="s">
        <v>6</v>
      </c>
      <c r="H2072" t="s">
        <v>1</v>
      </c>
      <c r="I2072" t="s">
        <v>83</v>
      </c>
      <c r="J2072" t="s">
        <v>84</v>
      </c>
      <c r="K2072">
        <v>13023</v>
      </c>
    </row>
    <row r="2073" spans="1:11">
      <c r="A2073" t="s">
        <v>66</v>
      </c>
      <c r="B2073">
        <v>2211</v>
      </c>
      <c r="C2073" t="s">
        <v>54</v>
      </c>
      <c r="D2073" t="s">
        <v>49</v>
      </c>
      <c r="E2073" t="s">
        <v>23</v>
      </c>
      <c r="F2073" t="s">
        <v>4</v>
      </c>
      <c r="G2073" t="s">
        <v>6</v>
      </c>
      <c r="H2073" t="s">
        <v>1</v>
      </c>
      <c r="I2073" t="s">
        <v>83</v>
      </c>
      <c r="J2073" t="s">
        <v>84</v>
      </c>
      <c r="K2073">
        <v>11650</v>
      </c>
    </row>
    <row r="2074" spans="1:11">
      <c r="A2074" t="s">
        <v>66</v>
      </c>
      <c r="B2074">
        <v>2174</v>
      </c>
      <c r="C2074" t="s">
        <v>59</v>
      </c>
      <c r="D2074" t="s">
        <v>53</v>
      </c>
      <c r="E2074" t="s">
        <v>23</v>
      </c>
      <c r="F2074" t="s">
        <v>12</v>
      </c>
      <c r="G2074" t="s">
        <v>13</v>
      </c>
      <c r="H2074" t="s">
        <v>1</v>
      </c>
      <c r="I2074" t="s">
        <v>83</v>
      </c>
      <c r="J2074" t="s">
        <v>84</v>
      </c>
      <c r="K2074">
        <v>603</v>
      </c>
    </row>
    <row r="2075" spans="1:11">
      <c r="A2075" t="s">
        <v>66</v>
      </c>
      <c r="B2075">
        <v>2181</v>
      </c>
      <c r="C2075" t="s">
        <v>55</v>
      </c>
      <c r="D2075" t="s">
        <v>53</v>
      </c>
      <c r="E2075" t="s">
        <v>23</v>
      </c>
      <c r="F2075" t="s">
        <v>3</v>
      </c>
      <c r="G2075" t="s">
        <v>43</v>
      </c>
      <c r="H2075" t="s">
        <v>5</v>
      </c>
      <c r="I2075" t="s">
        <v>85</v>
      </c>
      <c r="J2075" t="s">
        <v>86</v>
      </c>
      <c r="K2075">
        <v>585</v>
      </c>
    </row>
    <row r="2076" spans="1:11">
      <c r="A2076" t="s">
        <v>66</v>
      </c>
      <c r="B2076">
        <v>2214</v>
      </c>
      <c r="C2076" t="s">
        <v>21</v>
      </c>
      <c r="D2076" t="s">
        <v>22</v>
      </c>
      <c r="E2076" t="s">
        <v>23</v>
      </c>
      <c r="F2076" t="s">
        <v>12</v>
      </c>
      <c r="G2076" t="s">
        <v>13</v>
      </c>
      <c r="H2076" t="s">
        <v>1</v>
      </c>
      <c r="I2076" t="s">
        <v>85</v>
      </c>
      <c r="J2076" t="s">
        <v>86</v>
      </c>
      <c r="K2076">
        <v>101</v>
      </c>
    </row>
    <row r="2077" spans="1:11">
      <c r="A2077" t="s">
        <v>66</v>
      </c>
      <c r="B2077">
        <v>2194</v>
      </c>
      <c r="C2077" t="s">
        <v>30</v>
      </c>
      <c r="D2077" t="s">
        <v>31</v>
      </c>
      <c r="E2077" t="s">
        <v>23</v>
      </c>
      <c r="F2077" t="s">
        <v>2</v>
      </c>
      <c r="G2077" t="s">
        <v>11</v>
      </c>
      <c r="H2077" t="s">
        <v>1</v>
      </c>
      <c r="I2077" t="s">
        <v>83</v>
      </c>
      <c r="J2077" t="s">
        <v>84</v>
      </c>
      <c r="K2077">
        <v>9390</v>
      </c>
    </row>
    <row r="2078" spans="1:11">
      <c r="A2078" t="s">
        <v>66</v>
      </c>
      <c r="B2078">
        <v>2161</v>
      </c>
      <c r="C2078" t="s">
        <v>28</v>
      </c>
      <c r="D2078" t="s">
        <v>29</v>
      </c>
      <c r="E2078" t="s">
        <v>23</v>
      </c>
      <c r="F2078" t="s">
        <v>2</v>
      </c>
      <c r="G2078" t="s">
        <v>11</v>
      </c>
      <c r="H2078" t="s">
        <v>1</v>
      </c>
      <c r="I2078" t="s">
        <v>83</v>
      </c>
      <c r="J2078" t="s">
        <v>84</v>
      </c>
      <c r="K2078">
        <v>56245</v>
      </c>
    </row>
    <row r="2079" spans="1:11">
      <c r="A2079" t="s">
        <v>66</v>
      </c>
      <c r="B2079">
        <v>2217</v>
      </c>
      <c r="C2079" t="s">
        <v>36</v>
      </c>
      <c r="D2079" t="s">
        <v>22</v>
      </c>
      <c r="E2079" t="s">
        <v>23</v>
      </c>
      <c r="F2079" t="s">
        <v>8</v>
      </c>
      <c r="G2079" t="s">
        <v>14</v>
      </c>
      <c r="H2079" t="s">
        <v>5</v>
      </c>
      <c r="I2079" t="s">
        <v>85</v>
      </c>
      <c r="J2079" t="s">
        <v>86</v>
      </c>
      <c r="K2079">
        <v>1434</v>
      </c>
    </row>
    <row r="2080" spans="1:11">
      <c r="A2080" t="s">
        <v>66</v>
      </c>
      <c r="B2080">
        <v>2251</v>
      </c>
      <c r="C2080" t="s">
        <v>25</v>
      </c>
      <c r="D2080" t="s">
        <v>26</v>
      </c>
      <c r="E2080" t="s">
        <v>27</v>
      </c>
      <c r="F2080" t="s">
        <v>12</v>
      </c>
      <c r="G2080" t="s">
        <v>13</v>
      </c>
      <c r="H2080" t="s">
        <v>5</v>
      </c>
      <c r="I2080" t="s">
        <v>85</v>
      </c>
      <c r="J2080" t="s">
        <v>86</v>
      </c>
      <c r="K2080">
        <v>271</v>
      </c>
    </row>
    <row r="2081" spans="1:11">
      <c r="A2081" t="s">
        <v>66</v>
      </c>
      <c r="B2081">
        <v>2191</v>
      </c>
      <c r="C2081" t="s">
        <v>39</v>
      </c>
      <c r="D2081" t="s">
        <v>35</v>
      </c>
      <c r="E2081" t="s">
        <v>23</v>
      </c>
      <c r="F2081" t="s">
        <v>12</v>
      </c>
      <c r="G2081" t="s">
        <v>13</v>
      </c>
      <c r="H2081" t="s">
        <v>5</v>
      </c>
      <c r="I2081" t="s">
        <v>83</v>
      </c>
      <c r="J2081" t="s">
        <v>84</v>
      </c>
      <c r="K2081">
        <v>1373</v>
      </c>
    </row>
    <row r="2082" spans="1:11">
      <c r="A2082" t="s">
        <v>66</v>
      </c>
      <c r="B2082">
        <v>2227</v>
      </c>
      <c r="C2082" t="s">
        <v>44</v>
      </c>
      <c r="D2082" t="s">
        <v>41</v>
      </c>
      <c r="E2082" t="s">
        <v>23</v>
      </c>
      <c r="F2082" t="s">
        <v>9</v>
      </c>
      <c r="G2082" t="s">
        <v>10</v>
      </c>
      <c r="H2082" t="s">
        <v>5</v>
      </c>
      <c r="I2082" t="s">
        <v>85</v>
      </c>
      <c r="J2082" t="s">
        <v>86</v>
      </c>
      <c r="K2082">
        <v>659</v>
      </c>
    </row>
    <row r="2083" spans="1:11">
      <c r="A2083" t="s">
        <v>66</v>
      </c>
      <c r="B2083">
        <v>2247</v>
      </c>
      <c r="C2083" t="s">
        <v>64</v>
      </c>
      <c r="D2083" t="s">
        <v>26</v>
      </c>
      <c r="E2083" t="s">
        <v>23</v>
      </c>
      <c r="F2083" t="s">
        <v>16</v>
      </c>
      <c r="G2083" t="s">
        <v>17</v>
      </c>
      <c r="H2083" t="s">
        <v>1</v>
      </c>
      <c r="I2083" t="s">
        <v>85</v>
      </c>
      <c r="J2083" t="s">
        <v>86</v>
      </c>
      <c r="K2083">
        <v>119</v>
      </c>
    </row>
    <row r="2084" spans="1:11">
      <c r="A2084" t="s">
        <v>66</v>
      </c>
      <c r="B2084">
        <v>2171</v>
      </c>
      <c r="C2084" t="s">
        <v>32</v>
      </c>
      <c r="D2084" t="s">
        <v>33</v>
      </c>
      <c r="E2084" t="s">
        <v>23</v>
      </c>
      <c r="F2084" t="s">
        <v>16</v>
      </c>
      <c r="G2084" t="s">
        <v>17</v>
      </c>
      <c r="H2084" t="s">
        <v>1</v>
      </c>
      <c r="I2084" t="s">
        <v>83</v>
      </c>
      <c r="J2084" t="s">
        <v>84</v>
      </c>
      <c r="K2084">
        <v>283</v>
      </c>
    </row>
    <row r="2085" spans="1:11">
      <c r="A2085" t="s">
        <v>66</v>
      </c>
      <c r="B2085">
        <v>2204</v>
      </c>
      <c r="C2085" t="s">
        <v>48</v>
      </c>
      <c r="D2085" t="s">
        <v>49</v>
      </c>
      <c r="E2085" t="s">
        <v>23</v>
      </c>
      <c r="F2085" t="s">
        <v>16</v>
      </c>
      <c r="G2085" t="s">
        <v>17</v>
      </c>
      <c r="H2085" t="s">
        <v>1</v>
      </c>
      <c r="I2085" t="s">
        <v>83</v>
      </c>
      <c r="J2085" t="s">
        <v>84</v>
      </c>
      <c r="K2085">
        <v>904</v>
      </c>
    </row>
    <row r="2086" spans="1:11">
      <c r="A2086" t="s">
        <v>66</v>
      </c>
      <c r="B2086">
        <v>2234</v>
      </c>
      <c r="C2086" t="s">
        <v>61</v>
      </c>
      <c r="D2086" t="s">
        <v>38</v>
      </c>
      <c r="E2086" t="s">
        <v>23</v>
      </c>
      <c r="F2086" t="s">
        <v>4</v>
      </c>
      <c r="G2086" t="s">
        <v>6</v>
      </c>
      <c r="H2086" t="s">
        <v>1</v>
      </c>
      <c r="I2086" t="s">
        <v>83</v>
      </c>
      <c r="J2086" t="s">
        <v>84</v>
      </c>
      <c r="K2086">
        <v>1171</v>
      </c>
    </row>
    <row r="2087" spans="1:11">
      <c r="A2087" t="s">
        <v>66</v>
      </c>
      <c r="B2087">
        <v>2227</v>
      </c>
      <c r="C2087" t="s">
        <v>44</v>
      </c>
      <c r="D2087" t="s">
        <v>41</v>
      </c>
      <c r="E2087" t="s">
        <v>23</v>
      </c>
      <c r="F2087" t="s">
        <v>8</v>
      </c>
      <c r="G2087" t="s">
        <v>14</v>
      </c>
      <c r="H2087" t="s">
        <v>1</v>
      </c>
      <c r="I2087" t="s">
        <v>85</v>
      </c>
      <c r="J2087" t="s">
        <v>86</v>
      </c>
      <c r="K2087">
        <v>3354</v>
      </c>
    </row>
    <row r="2088" spans="1:11">
      <c r="A2088" t="s">
        <v>66</v>
      </c>
      <c r="B2088">
        <v>2194</v>
      </c>
      <c r="C2088" t="s">
        <v>30</v>
      </c>
      <c r="D2088" t="s">
        <v>31</v>
      </c>
      <c r="E2088" t="s">
        <v>23</v>
      </c>
      <c r="F2088" t="s">
        <v>9</v>
      </c>
      <c r="G2088" t="s">
        <v>10</v>
      </c>
      <c r="H2088" t="s">
        <v>1</v>
      </c>
      <c r="I2088" t="s">
        <v>83</v>
      </c>
      <c r="J2088" t="s">
        <v>84</v>
      </c>
      <c r="K2088">
        <v>488</v>
      </c>
    </row>
    <row r="2089" spans="1:11">
      <c r="A2089" t="s">
        <v>66</v>
      </c>
      <c r="B2089">
        <v>2224</v>
      </c>
      <c r="C2089" t="s">
        <v>60</v>
      </c>
      <c r="D2089" t="s">
        <v>41</v>
      </c>
      <c r="E2089" t="s">
        <v>23</v>
      </c>
      <c r="F2089" t="s">
        <v>12</v>
      </c>
      <c r="G2089" t="s">
        <v>13</v>
      </c>
      <c r="H2089" t="s">
        <v>1</v>
      </c>
      <c r="I2089" t="s">
        <v>85</v>
      </c>
      <c r="J2089" t="s">
        <v>86</v>
      </c>
      <c r="K2089">
        <v>70</v>
      </c>
    </row>
    <row r="2090" spans="1:11">
      <c r="A2090" t="s">
        <v>66</v>
      </c>
      <c r="B2090">
        <v>2217</v>
      </c>
      <c r="C2090" t="s">
        <v>36</v>
      </c>
      <c r="D2090" t="s">
        <v>22</v>
      </c>
      <c r="E2090" t="s">
        <v>23</v>
      </c>
      <c r="F2090" t="s">
        <v>9</v>
      </c>
      <c r="G2090" t="s">
        <v>10</v>
      </c>
      <c r="H2090" t="s">
        <v>1</v>
      </c>
      <c r="I2090" t="s">
        <v>85</v>
      </c>
      <c r="J2090" t="s">
        <v>86</v>
      </c>
      <c r="K2090">
        <v>955</v>
      </c>
    </row>
    <row r="2091" spans="1:11">
      <c r="A2091" t="s">
        <v>66</v>
      </c>
      <c r="B2091">
        <v>2187</v>
      </c>
      <c r="C2091" t="s">
        <v>34</v>
      </c>
      <c r="D2091" t="s">
        <v>35</v>
      </c>
      <c r="E2091" t="s">
        <v>23</v>
      </c>
      <c r="F2091" t="s">
        <v>8</v>
      </c>
      <c r="G2091" t="s">
        <v>14</v>
      </c>
      <c r="H2091" t="s">
        <v>5</v>
      </c>
      <c r="I2091" t="s">
        <v>83</v>
      </c>
      <c r="J2091" t="s">
        <v>84</v>
      </c>
      <c r="K2091">
        <v>1288</v>
      </c>
    </row>
    <row r="2092" spans="1:11">
      <c r="A2092" t="s">
        <v>66</v>
      </c>
      <c r="B2092">
        <v>2221</v>
      </c>
      <c r="C2092" t="s">
        <v>58</v>
      </c>
      <c r="D2092" t="s">
        <v>22</v>
      </c>
      <c r="E2092" t="s">
        <v>23</v>
      </c>
      <c r="F2092" t="s">
        <v>9</v>
      </c>
      <c r="G2092" t="s">
        <v>10</v>
      </c>
      <c r="H2092" t="s">
        <v>1</v>
      </c>
      <c r="I2092" t="s">
        <v>85</v>
      </c>
      <c r="J2092" t="s">
        <v>86</v>
      </c>
      <c r="K2092">
        <v>756</v>
      </c>
    </row>
    <row r="2093" spans="1:11">
      <c r="A2093" t="s">
        <v>66</v>
      </c>
      <c r="B2093">
        <v>2184</v>
      </c>
      <c r="C2093" t="s">
        <v>47</v>
      </c>
      <c r="D2093" t="s">
        <v>35</v>
      </c>
      <c r="E2093" t="s">
        <v>23</v>
      </c>
      <c r="F2093" t="s">
        <v>16</v>
      </c>
      <c r="G2093" t="s">
        <v>17</v>
      </c>
      <c r="H2093" t="s">
        <v>5</v>
      </c>
      <c r="I2093" t="s">
        <v>83</v>
      </c>
      <c r="J2093" t="s">
        <v>84</v>
      </c>
      <c r="K2093">
        <v>681</v>
      </c>
    </row>
    <row r="2094" spans="1:11">
      <c r="A2094" t="s">
        <v>66</v>
      </c>
      <c r="B2094">
        <v>2251</v>
      </c>
      <c r="C2094" t="s">
        <v>25</v>
      </c>
      <c r="D2094" t="s">
        <v>26</v>
      </c>
      <c r="E2094" t="s">
        <v>27</v>
      </c>
      <c r="F2094" t="s">
        <v>12</v>
      </c>
      <c r="G2094" t="s">
        <v>13</v>
      </c>
      <c r="H2094" t="s">
        <v>1</v>
      </c>
      <c r="I2094" t="s">
        <v>85</v>
      </c>
      <c r="J2094" t="s">
        <v>86</v>
      </c>
      <c r="K2094">
        <v>390</v>
      </c>
    </row>
    <row r="2095" spans="1:11">
      <c r="A2095" t="s">
        <v>66</v>
      </c>
      <c r="B2095">
        <v>2161</v>
      </c>
      <c r="C2095" t="s">
        <v>28</v>
      </c>
      <c r="D2095" t="s">
        <v>29</v>
      </c>
      <c r="E2095" t="s">
        <v>23</v>
      </c>
      <c r="F2095" t="s">
        <v>0</v>
      </c>
      <c r="G2095" t="s">
        <v>24</v>
      </c>
      <c r="H2095" t="s">
        <v>1</v>
      </c>
      <c r="I2095" t="s">
        <v>83</v>
      </c>
      <c r="J2095" t="s">
        <v>84</v>
      </c>
      <c r="K2095">
        <v>13284</v>
      </c>
    </row>
    <row r="2096" spans="1:11">
      <c r="A2096" t="s">
        <v>66</v>
      </c>
      <c r="B2096">
        <v>2227</v>
      </c>
      <c r="C2096" t="s">
        <v>44</v>
      </c>
      <c r="D2096" t="s">
        <v>41</v>
      </c>
      <c r="E2096" t="s">
        <v>23</v>
      </c>
      <c r="F2096" t="s">
        <v>0</v>
      </c>
      <c r="G2096" t="s">
        <v>24</v>
      </c>
      <c r="H2096" t="s">
        <v>1</v>
      </c>
      <c r="I2096" t="s">
        <v>83</v>
      </c>
      <c r="J2096" t="s">
        <v>84</v>
      </c>
      <c r="K2096">
        <v>20723</v>
      </c>
    </row>
    <row r="2097" spans="1:11">
      <c r="A2097" t="s">
        <v>66</v>
      </c>
      <c r="B2097">
        <v>2187</v>
      </c>
      <c r="C2097" t="s">
        <v>34</v>
      </c>
      <c r="D2097" t="s">
        <v>35</v>
      </c>
      <c r="E2097" t="s">
        <v>23</v>
      </c>
      <c r="F2097" t="s">
        <v>12</v>
      </c>
      <c r="G2097" t="s">
        <v>13</v>
      </c>
      <c r="H2097" t="s">
        <v>5</v>
      </c>
      <c r="I2097" t="s">
        <v>85</v>
      </c>
      <c r="J2097" t="s">
        <v>86</v>
      </c>
      <c r="K2097">
        <v>422</v>
      </c>
    </row>
    <row r="2098" spans="1:11">
      <c r="A2098" t="s">
        <v>66</v>
      </c>
      <c r="B2098">
        <v>2177</v>
      </c>
      <c r="C2098" t="s">
        <v>52</v>
      </c>
      <c r="D2098" t="s">
        <v>53</v>
      </c>
      <c r="E2098" t="s">
        <v>23</v>
      </c>
      <c r="F2098" t="s">
        <v>4</v>
      </c>
      <c r="G2098" t="s">
        <v>6</v>
      </c>
      <c r="H2098" t="s">
        <v>1</v>
      </c>
      <c r="I2098" t="s">
        <v>85</v>
      </c>
      <c r="J2098" t="s">
        <v>86</v>
      </c>
      <c r="K2098">
        <v>3035</v>
      </c>
    </row>
    <row r="2099" spans="1:11">
      <c r="A2099" t="s">
        <v>66</v>
      </c>
      <c r="B2099">
        <v>2251</v>
      </c>
      <c r="C2099" t="s">
        <v>25</v>
      </c>
      <c r="D2099" t="s">
        <v>26</v>
      </c>
      <c r="E2099" t="s">
        <v>27</v>
      </c>
      <c r="F2099" t="s">
        <v>12</v>
      </c>
      <c r="G2099" t="s">
        <v>13</v>
      </c>
      <c r="H2099" t="s">
        <v>1</v>
      </c>
      <c r="I2099" t="s">
        <v>83</v>
      </c>
      <c r="J2099" t="s">
        <v>84</v>
      </c>
      <c r="K2099">
        <v>3361</v>
      </c>
    </row>
    <row r="2100" spans="1:11">
      <c r="A2100" t="s">
        <v>66</v>
      </c>
      <c r="B2100">
        <v>2244</v>
      </c>
      <c r="C2100" t="s">
        <v>45</v>
      </c>
      <c r="D2100" t="s">
        <v>26</v>
      </c>
      <c r="E2100" t="s">
        <v>23</v>
      </c>
      <c r="F2100" t="s">
        <v>12</v>
      </c>
      <c r="G2100" t="s">
        <v>13</v>
      </c>
      <c r="H2100" t="s">
        <v>5</v>
      </c>
      <c r="I2100" t="s">
        <v>83</v>
      </c>
      <c r="J2100" t="s">
        <v>84</v>
      </c>
      <c r="K2100">
        <v>406</v>
      </c>
    </row>
    <row r="2101" spans="1:11">
      <c r="A2101" t="s">
        <v>66</v>
      </c>
      <c r="B2101">
        <v>2197</v>
      </c>
      <c r="C2101" t="s">
        <v>62</v>
      </c>
      <c r="D2101" t="s">
        <v>31</v>
      </c>
      <c r="E2101" t="s">
        <v>23</v>
      </c>
      <c r="F2101" t="s">
        <v>16</v>
      </c>
      <c r="G2101" t="s">
        <v>17</v>
      </c>
      <c r="H2101" t="s">
        <v>1</v>
      </c>
      <c r="I2101" t="s">
        <v>83</v>
      </c>
      <c r="J2101" t="s">
        <v>84</v>
      </c>
      <c r="K2101">
        <v>785</v>
      </c>
    </row>
    <row r="2102" spans="1:11">
      <c r="A2102" t="s">
        <v>66</v>
      </c>
      <c r="B2102">
        <v>2251</v>
      </c>
      <c r="C2102" t="s">
        <v>25</v>
      </c>
      <c r="D2102" t="s">
        <v>26</v>
      </c>
      <c r="E2102" t="s">
        <v>27</v>
      </c>
      <c r="F2102" t="s">
        <v>8</v>
      </c>
      <c r="G2102" t="s">
        <v>14</v>
      </c>
      <c r="H2102" t="s">
        <v>1</v>
      </c>
      <c r="I2102" t="s">
        <v>85</v>
      </c>
      <c r="J2102" t="s">
        <v>86</v>
      </c>
      <c r="K2102">
        <v>2575</v>
      </c>
    </row>
    <row r="2103" spans="1:11">
      <c r="A2103" t="s">
        <v>66</v>
      </c>
      <c r="B2103">
        <v>2211</v>
      </c>
      <c r="C2103" t="s">
        <v>54</v>
      </c>
      <c r="D2103" t="s">
        <v>49</v>
      </c>
      <c r="E2103" t="s">
        <v>23</v>
      </c>
      <c r="F2103" t="s">
        <v>2</v>
      </c>
      <c r="G2103" t="s">
        <v>11</v>
      </c>
      <c r="H2103" t="s">
        <v>1</v>
      </c>
      <c r="I2103" t="s">
        <v>85</v>
      </c>
      <c r="J2103" t="s">
        <v>86</v>
      </c>
      <c r="K2103">
        <v>6497</v>
      </c>
    </row>
    <row r="2104" spans="1:11">
      <c r="A2104" t="s">
        <v>66</v>
      </c>
      <c r="B2104">
        <v>2244</v>
      </c>
      <c r="C2104" t="s">
        <v>45</v>
      </c>
      <c r="D2104" t="s">
        <v>26</v>
      </c>
      <c r="E2104" t="s">
        <v>23</v>
      </c>
      <c r="F2104" t="s">
        <v>12</v>
      </c>
      <c r="G2104" t="s">
        <v>13</v>
      </c>
      <c r="H2104" t="s">
        <v>1</v>
      </c>
      <c r="I2104" t="s">
        <v>83</v>
      </c>
      <c r="J2104" t="s">
        <v>84</v>
      </c>
      <c r="K2104">
        <v>745</v>
      </c>
    </row>
    <row r="2105" spans="1:11">
      <c r="A2105" t="s">
        <v>66</v>
      </c>
      <c r="B2105">
        <v>2194</v>
      </c>
      <c r="C2105" t="s">
        <v>30</v>
      </c>
      <c r="D2105" t="s">
        <v>31</v>
      </c>
      <c r="E2105" t="s">
        <v>23</v>
      </c>
      <c r="F2105" t="s">
        <v>12</v>
      </c>
      <c r="G2105" t="s">
        <v>13</v>
      </c>
      <c r="H2105" t="s">
        <v>5</v>
      </c>
      <c r="I2105" t="s">
        <v>85</v>
      </c>
      <c r="J2105" t="s">
        <v>86</v>
      </c>
      <c r="K2105">
        <v>131</v>
      </c>
    </row>
    <row r="2106" spans="1:11">
      <c r="A2106" t="s">
        <v>66</v>
      </c>
      <c r="B2106">
        <v>2164</v>
      </c>
      <c r="C2106" t="s">
        <v>56</v>
      </c>
      <c r="D2106" t="s">
        <v>33</v>
      </c>
      <c r="E2106" t="s">
        <v>23</v>
      </c>
      <c r="F2106" t="s">
        <v>9</v>
      </c>
      <c r="G2106" t="s">
        <v>10</v>
      </c>
      <c r="H2106" t="s">
        <v>5</v>
      </c>
      <c r="I2106" t="s">
        <v>85</v>
      </c>
      <c r="J2106" t="s">
        <v>86</v>
      </c>
      <c r="K2106">
        <v>58</v>
      </c>
    </row>
    <row r="2107" spans="1:11">
      <c r="A2107" t="s">
        <v>66</v>
      </c>
      <c r="B2107">
        <v>2177</v>
      </c>
      <c r="C2107" t="s">
        <v>52</v>
      </c>
      <c r="D2107" t="s">
        <v>53</v>
      </c>
      <c r="E2107" t="s">
        <v>23</v>
      </c>
      <c r="F2107" t="s">
        <v>12</v>
      </c>
      <c r="G2107" t="s">
        <v>13</v>
      </c>
      <c r="H2107" t="s">
        <v>1</v>
      </c>
      <c r="I2107" t="s">
        <v>85</v>
      </c>
      <c r="J2107" t="s">
        <v>86</v>
      </c>
      <c r="K2107">
        <v>757</v>
      </c>
    </row>
    <row r="2108" spans="1:11">
      <c r="A2108" t="s">
        <v>66</v>
      </c>
      <c r="B2108">
        <v>2221</v>
      </c>
      <c r="C2108" t="s">
        <v>58</v>
      </c>
      <c r="D2108" t="s">
        <v>22</v>
      </c>
      <c r="E2108" t="s">
        <v>23</v>
      </c>
      <c r="F2108" t="s">
        <v>2</v>
      </c>
      <c r="G2108" t="s">
        <v>11</v>
      </c>
      <c r="H2108" t="s">
        <v>5</v>
      </c>
      <c r="I2108" t="s">
        <v>83</v>
      </c>
      <c r="J2108" t="s">
        <v>84</v>
      </c>
      <c r="K2108">
        <v>2461</v>
      </c>
    </row>
    <row r="2109" spans="1:11">
      <c r="A2109" t="s">
        <v>66</v>
      </c>
      <c r="B2109">
        <v>2197</v>
      </c>
      <c r="C2109" t="s">
        <v>62</v>
      </c>
      <c r="D2109" t="s">
        <v>31</v>
      </c>
      <c r="E2109" t="s">
        <v>23</v>
      </c>
      <c r="F2109" t="s">
        <v>2</v>
      </c>
      <c r="G2109" t="s">
        <v>11</v>
      </c>
      <c r="H2109" t="s">
        <v>1</v>
      </c>
      <c r="I2109" t="s">
        <v>83</v>
      </c>
      <c r="J2109" t="s">
        <v>84</v>
      </c>
      <c r="K2109">
        <v>57108</v>
      </c>
    </row>
    <row r="2110" spans="1:11">
      <c r="A2110" t="s">
        <v>66</v>
      </c>
      <c r="B2110">
        <v>2204</v>
      </c>
      <c r="C2110" t="s">
        <v>48</v>
      </c>
      <c r="D2110" t="s">
        <v>49</v>
      </c>
      <c r="E2110" t="s">
        <v>23</v>
      </c>
      <c r="F2110" t="s">
        <v>0</v>
      </c>
      <c r="G2110" t="s">
        <v>24</v>
      </c>
      <c r="H2110" t="s">
        <v>1</v>
      </c>
      <c r="I2110" t="s">
        <v>83</v>
      </c>
      <c r="J2110" t="s">
        <v>84</v>
      </c>
      <c r="K2110">
        <v>4809</v>
      </c>
    </row>
    <row r="2111" spans="1:11">
      <c r="A2111" t="s">
        <v>66</v>
      </c>
      <c r="B2111">
        <v>2227</v>
      </c>
      <c r="C2111" t="s">
        <v>44</v>
      </c>
      <c r="D2111" t="s">
        <v>41</v>
      </c>
      <c r="E2111" t="s">
        <v>23</v>
      </c>
      <c r="F2111" t="s">
        <v>3</v>
      </c>
      <c r="G2111" t="s">
        <v>43</v>
      </c>
      <c r="H2111" t="s">
        <v>5</v>
      </c>
      <c r="I2111" t="s">
        <v>83</v>
      </c>
      <c r="J2111" t="s">
        <v>84</v>
      </c>
      <c r="K2111">
        <v>5196</v>
      </c>
    </row>
    <row r="2112" spans="1:11">
      <c r="A2112" t="s">
        <v>66</v>
      </c>
      <c r="B2112">
        <v>2177</v>
      </c>
      <c r="C2112" t="s">
        <v>52</v>
      </c>
      <c r="D2112" t="s">
        <v>53</v>
      </c>
      <c r="E2112" t="s">
        <v>23</v>
      </c>
      <c r="F2112" t="s">
        <v>16</v>
      </c>
      <c r="G2112" t="s">
        <v>17</v>
      </c>
      <c r="H2112" t="s">
        <v>5</v>
      </c>
      <c r="I2112" t="s">
        <v>85</v>
      </c>
      <c r="J2112" t="s">
        <v>86</v>
      </c>
      <c r="K2112">
        <v>220</v>
      </c>
    </row>
    <row r="2113" spans="1:11">
      <c r="A2113" t="s">
        <v>66</v>
      </c>
      <c r="B2113">
        <v>2241</v>
      </c>
      <c r="C2113" t="s">
        <v>37</v>
      </c>
      <c r="D2113" t="s">
        <v>38</v>
      </c>
      <c r="E2113" t="s">
        <v>23</v>
      </c>
      <c r="F2113" t="s">
        <v>2</v>
      </c>
      <c r="G2113" t="s">
        <v>11</v>
      </c>
      <c r="H2113" t="s">
        <v>1</v>
      </c>
      <c r="I2113" t="s">
        <v>83</v>
      </c>
      <c r="J2113" t="s">
        <v>84</v>
      </c>
      <c r="K2113">
        <v>37474</v>
      </c>
    </row>
    <row r="2114" spans="1:11">
      <c r="A2114" t="s">
        <v>66</v>
      </c>
      <c r="B2114">
        <v>2241</v>
      </c>
      <c r="C2114" t="s">
        <v>37</v>
      </c>
      <c r="D2114" t="s">
        <v>38</v>
      </c>
      <c r="E2114" t="s">
        <v>23</v>
      </c>
      <c r="F2114" t="s">
        <v>0</v>
      </c>
      <c r="G2114" t="s">
        <v>24</v>
      </c>
      <c r="H2114" t="s">
        <v>5</v>
      </c>
      <c r="I2114" t="s">
        <v>83</v>
      </c>
      <c r="J2114" t="s">
        <v>84</v>
      </c>
      <c r="K2114">
        <v>6109</v>
      </c>
    </row>
    <row r="2115" spans="1:11">
      <c r="A2115" t="s">
        <v>66</v>
      </c>
      <c r="B2115">
        <v>2234</v>
      </c>
      <c r="C2115" t="s">
        <v>61</v>
      </c>
      <c r="D2115" t="s">
        <v>38</v>
      </c>
      <c r="E2115" t="s">
        <v>23</v>
      </c>
      <c r="F2115" t="s">
        <v>2</v>
      </c>
      <c r="G2115" t="s">
        <v>11</v>
      </c>
      <c r="H2115" t="s">
        <v>5</v>
      </c>
      <c r="I2115" t="s">
        <v>85</v>
      </c>
      <c r="J2115" t="s">
        <v>86</v>
      </c>
      <c r="K2115">
        <v>39</v>
      </c>
    </row>
    <row r="2116" spans="1:11">
      <c r="A2116" t="s">
        <v>66</v>
      </c>
      <c r="B2116">
        <v>2181</v>
      </c>
      <c r="C2116" t="s">
        <v>55</v>
      </c>
      <c r="D2116" t="s">
        <v>53</v>
      </c>
      <c r="E2116" t="s">
        <v>23</v>
      </c>
      <c r="F2116" t="s">
        <v>2</v>
      </c>
      <c r="G2116" t="s">
        <v>11</v>
      </c>
      <c r="H2116" t="s">
        <v>5</v>
      </c>
      <c r="I2116" t="s">
        <v>83</v>
      </c>
      <c r="J2116" t="s">
        <v>84</v>
      </c>
      <c r="K2116">
        <v>2131</v>
      </c>
    </row>
    <row r="2117" spans="1:11">
      <c r="A2117" t="s">
        <v>66</v>
      </c>
      <c r="B2117">
        <v>2251</v>
      </c>
      <c r="C2117" t="s">
        <v>25</v>
      </c>
      <c r="D2117" t="s">
        <v>26</v>
      </c>
      <c r="E2117" t="s">
        <v>27</v>
      </c>
      <c r="F2117" t="s">
        <v>0</v>
      </c>
      <c r="G2117" t="s">
        <v>24</v>
      </c>
      <c r="H2117" t="s">
        <v>1</v>
      </c>
      <c r="I2117" t="s">
        <v>83</v>
      </c>
      <c r="J2117" t="s">
        <v>84</v>
      </c>
      <c r="K2117">
        <v>20046</v>
      </c>
    </row>
    <row r="2118" spans="1:11">
      <c r="A2118" t="s">
        <v>66</v>
      </c>
      <c r="B2118">
        <v>2227</v>
      </c>
      <c r="C2118" t="s">
        <v>44</v>
      </c>
      <c r="D2118" t="s">
        <v>41</v>
      </c>
      <c r="E2118" t="s">
        <v>23</v>
      </c>
      <c r="F2118" t="s">
        <v>8</v>
      </c>
      <c r="G2118" t="s">
        <v>14</v>
      </c>
      <c r="H2118" t="s">
        <v>1</v>
      </c>
      <c r="I2118" t="s">
        <v>83</v>
      </c>
      <c r="J2118" t="s">
        <v>84</v>
      </c>
      <c r="K2118">
        <v>13615</v>
      </c>
    </row>
    <row r="2119" spans="1:11">
      <c r="A2119" t="s">
        <v>66</v>
      </c>
      <c r="B2119">
        <v>2157</v>
      </c>
      <c r="C2119" t="s">
        <v>46</v>
      </c>
      <c r="D2119" t="s">
        <v>29</v>
      </c>
      <c r="E2119" t="s">
        <v>23</v>
      </c>
      <c r="F2119" t="s">
        <v>4</v>
      </c>
      <c r="G2119" t="s">
        <v>6</v>
      </c>
      <c r="H2119" t="s">
        <v>1</v>
      </c>
      <c r="I2119" t="s">
        <v>83</v>
      </c>
      <c r="J2119" t="s">
        <v>84</v>
      </c>
      <c r="K2119">
        <v>11902</v>
      </c>
    </row>
    <row r="2120" spans="1:11">
      <c r="A2120" t="s">
        <v>66</v>
      </c>
      <c r="B2120">
        <v>2154</v>
      </c>
      <c r="C2120" t="s">
        <v>50</v>
      </c>
      <c r="D2120" t="s">
        <v>29</v>
      </c>
      <c r="E2120" t="s">
        <v>23</v>
      </c>
      <c r="F2120" t="s">
        <v>16</v>
      </c>
      <c r="G2120" t="s">
        <v>17</v>
      </c>
      <c r="H2120" t="s">
        <v>5</v>
      </c>
      <c r="I2120" t="s">
        <v>83</v>
      </c>
      <c r="J2120" t="s">
        <v>84</v>
      </c>
      <c r="K2120">
        <v>290</v>
      </c>
    </row>
    <row r="2121" spans="1:11">
      <c r="A2121" t="s">
        <v>66</v>
      </c>
      <c r="B2121">
        <v>2181</v>
      </c>
      <c r="C2121" t="s">
        <v>55</v>
      </c>
      <c r="D2121" t="s">
        <v>53</v>
      </c>
      <c r="E2121" t="s">
        <v>23</v>
      </c>
      <c r="F2121" t="s">
        <v>16</v>
      </c>
      <c r="G2121" t="s">
        <v>17</v>
      </c>
      <c r="H2121" t="s">
        <v>5</v>
      </c>
      <c r="I2121" t="s">
        <v>83</v>
      </c>
      <c r="J2121" t="s">
        <v>84</v>
      </c>
      <c r="K2121">
        <v>1442</v>
      </c>
    </row>
    <row r="2122" spans="1:11">
      <c r="A2122" t="s">
        <v>66</v>
      </c>
      <c r="B2122">
        <v>2207</v>
      </c>
      <c r="C2122" t="s">
        <v>57</v>
      </c>
      <c r="D2122" t="s">
        <v>49</v>
      </c>
      <c r="E2122" t="s">
        <v>23</v>
      </c>
      <c r="F2122" t="s">
        <v>3</v>
      </c>
      <c r="G2122" t="s">
        <v>43</v>
      </c>
      <c r="H2122" t="s">
        <v>5</v>
      </c>
      <c r="I2122" t="s">
        <v>83</v>
      </c>
      <c r="J2122" t="s">
        <v>84</v>
      </c>
      <c r="K2122">
        <v>6538</v>
      </c>
    </row>
    <row r="2123" spans="1:11">
      <c r="A2123" t="s">
        <v>66</v>
      </c>
      <c r="B2123">
        <v>2191</v>
      </c>
      <c r="C2123" t="s">
        <v>39</v>
      </c>
      <c r="D2123" t="s">
        <v>35</v>
      </c>
      <c r="E2123" t="s">
        <v>23</v>
      </c>
      <c r="F2123" t="s">
        <v>8</v>
      </c>
      <c r="G2123" t="s">
        <v>14</v>
      </c>
      <c r="H2123" t="s">
        <v>1</v>
      </c>
      <c r="I2123" t="s">
        <v>85</v>
      </c>
      <c r="J2123" t="s">
        <v>86</v>
      </c>
      <c r="K2123">
        <v>1577</v>
      </c>
    </row>
    <row r="2124" spans="1:11">
      <c r="A2124" t="s">
        <v>66</v>
      </c>
      <c r="B2124">
        <v>2224</v>
      </c>
      <c r="C2124" t="s">
        <v>60</v>
      </c>
      <c r="D2124" t="s">
        <v>41</v>
      </c>
      <c r="E2124" t="s">
        <v>23</v>
      </c>
      <c r="F2124" t="s">
        <v>16</v>
      </c>
      <c r="G2124" t="s">
        <v>17</v>
      </c>
      <c r="H2124" t="s">
        <v>5</v>
      </c>
      <c r="I2124" t="s">
        <v>83</v>
      </c>
      <c r="J2124" t="s">
        <v>84</v>
      </c>
      <c r="K2124">
        <v>340</v>
      </c>
    </row>
    <row r="2125" spans="1:11">
      <c r="A2125" t="s">
        <v>66</v>
      </c>
      <c r="B2125">
        <v>2231</v>
      </c>
      <c r="C2125" t="s">
        <v>40</v>
      </c>
      <c r="D2125" t="s">
        <v>41</v>
      </c>
      <c r="E2125" t="s">
        <v>23</v>
      </c>
      <c r="F2125" t="s">
        <v>3</v>
      </c>
      <c r="G2125" t="s">
        <v>43</v>
      </c>
      <c r="H2125" t="s">
        <v>5</v>
      </c>
      <c r="I2125" t="s">
        <v>85</v>
      </c>
      <c r="J2125" t="s">
        <v>86</v>
      </c>
      <c r="K2125">
        <v>666</v>
      </c>
    </row>
    <row r="2126" spans="1:11">
      <c r="A2126" t="s">
        <v>66</v>
      </c>
      <c r="B2126">
        <v>2237</v>
      </c>
      <c r="C2126" t="s">
        <v>42</v>
      </c>
      <c r="D2126" t="s">
        <v>38</v>
      </c>
      <c r="E2126" t="s">
        <v>23</v>
      </c>
      <c r="F2126" t="s">
        <v>3</v>
      </c>
      <c r="G2126" t="s">
        <v>43</v>
      </c>
      <c r="H2126" t="s">
        <v>1</v>
      </c>
      <c r="I2126" t="s">
        <v>85</v>
      </c>
      <c r="J2126" t="s">
        <v>86</v>
      </c>
      <c r="K2126">
        <v>283</v>
      </c>
    </row>
    <row r="2127" spans="1:11">
      <c r="A2127" t="s">
        <v>66</v>
      </c>
      <c r="B2127">
        <v>2191</v>
      </c>
      <c r="C2127" t="s">
        <v>39</v>
      </c>
      <c r="D2127" t="s">
        <v>35</v>
      </c>
      <c r="E2127" t="s">
        <v>23</v>
      </c>
      <c r="F2127" t="s">
        <v>8</v>
      </c>
      <c r="G2127" t="s">
        <v>14</v>
      </c>
      <c r="H2127" t="s">
        <v>1</v>
      </c>
      <c r="I2127" t="s">
        <v>83</v>
      </c>
      <c r="J2127" t="s">
        <v>84</v>
      </c>
      <c r="K2127">
        <v>11635</v>
      </c>
    </row>
    <row r="2128" spans="1:11">
      <c r="A2128" t="s">
        <v>66</v>
      </c>
      <c r="B2128">
        <v>2194</v>
      </c>
      <c r="C2128" t="s">
        <v>30</v>
      </c>
      <c r="D2128" t="s">
        <v>31</v>
      </c>
      <c r="E2128" t="s">
        <v>23</v>
      </c>
      <c r="F2128" t="s">
        <v>4</v>
      </c>
      <c r="G2128" t="s">
        <v>6</v>
      </c>
      <c r="H2128" t="s">
        <v>5</v>
      </c>
      <c r="I2128" t="s">
        <v>85</v>
      </c>
      <c r="J2128" t="s">
        <v>86</v>
      </c>
      <c r="K2128">
        <v>34</v>
      </c>
    </row>
    <row r="2129" spans="1:11">
      <c r="A2129" t="s">
        <v>66</v>
      </c>
      <c r="B2129">
        <v>2164</v>
      </c>
      <c r="C2129" t="s">
        <v>56</v>
      </c>
      <c r="D2129" t="s">
        <v>33</v>
      </c>
      <c r="E2129" t="s">
        <v>23</v>
      </c>
      <c r="F2129" t="s">
        <v>2</v>
      </c>
      <c r="G2129" t="s">
        <v>11</v>
      </c>
      <c r="H2129" t="s">
        <v>1</v>
      </c>
      <c r="I2129" t="s">
        <v>85</v>
      </c>
      <c r="J2129" t="s">
        <v>86</v>
      </c>
      <c r="K2129">
        <v>1508</v>
      </c>
    </row>
    <row r="2130" spans="1:11">
      <c r="A2130" t="s">
        <v>66</v>
      </c>
      <c r="B2130">
        <v>2171</v>
      </c>
      <c r="C2130" t="s">
        <v>32</v>
      </c>
      <c r="D2130" t="s">
        <v>33</v>
      </c>
      <c r="E2130" t="s">
        <v>23</v>
      </c>
      <c r="F2130" t="s">
        <v>9</v>
      </c>
      <c r="G2130" t="s">
        <v>10</v>
      </c>
      <c r="H2130" t="s">
        <v>1</v>
      </c>
      <c r="I2130" t="s">
        <v>85</v>
      </c>
      <c r="J2130" t="s">
        <v>86</v>
      </c>
      <c r="K2130">
        <v>919</v>
      </c>
    </row>
    <row r="2131" spans="1:11">
      <c r="A2131" t="s">
        <v>66</v>
      </c>
      <c r="B2131">
        <v>2181</v>
      </c>
      <c r="C2131" t="s">
        <v>55</v>
      </c>
      <c r="D2131" t="s">
        <v>53</v>
      </c>
      <c r="E2131" t="s">
        <v>23</v>
      </c>
      <c r="F2131" t="s">
        <v>0</v>
      </c>
      <c r="G2131" t="s">
        <v>24</v>
      </c>
      <c r="H2131" t="s">
        <v>1</v>
      </c>
      <c r="I2131" t="s">
        <v>85</v>
      </c>
      <c r="J2131" t="s">
        <v>86</v>
      </c>
      <c r="K2131">
        <v>2406</v>
      </c>
    </row>
    <row r="2132" spans="1:11">
      <c r="A2132" t="s">
        <v>66</v>
      </c>
      <c r="B2132">
        <v>2164</v>
      </c>
      <c r="C2132" t="s">
        <v>56</v>
      </c>
      <c r="D2132" t="s">
        <v>33</v>
      </c>
      <c r="E2132" t="s">
        <v>23</v>
      </c>
      <c r="F2132" t="s">
        <v>4</v>
      </c>
      <c r="G2132" t="s">
        <v>6</v>
      </c>
      <c r="H2132" t="s">
        <v>1</v>
      </c>
      <c r="I2132" t="s">
        <v>83</v>
      </c>
      <c r="J2132" t="s">
        <v>84</v>
      </c>
      <c r="K2132">
        <v>628</v>
      </c>
    </row>
    <row r="2133" spans="1:11">
      <c r="A2133" t="s">
        <v>66</v>
      </c>
      <c r="B2133">
        <v>2187</v>
      </c>
      <c r="C2133" t="s">
        <v>34</v>
      </c>
      <c r="D2133" t="s">
        <v>35</v>
      </c>
      <c r="E2133" t="s">
        <v>23</v>
      </c>
      <c r="F2133" t="s">
        <v>9</v>
      </c>
      <c r="G2133" t="s">
        <v>10</v>
      </c>
      <c r="H2133" t="s">
        <v>1</v>
      </c>
      <c r="I2133" t="s">
        <v>83</v>
      </c>
      <c r="J2133" t="s">
        <v>84</v>
      </c>
      <c r="K2133">
        <v>4263</v>
      </c>
    </row>
    <row r="2134" spans="1:11">
      <c r="A2134" t="s">
        <v>66</v>
      </c>
      <c r="B2134">
        <v>2241</v>
      </c>
      <c r="C2134" t="s">
        <v>37</v>
      </c>
      <c r="D2134" t="s">
        <v>38</v>
      </c>
      <c r="E2134" t="s">
        <v>23</v>
      </c>
      <c r="F2134" t="s">
        <v>0</v>
      </c>
      <c r="G2134" t="s">
        <v>24</v>
      </c>
      <c r="H2134" t="s">
        <v>1</v>
      </c>
      <c r="I2134" t="s">
        <v>85</v>
      </c>
      <c r="J2134" t="s">
        <v>86</v>
      </c>
      <c r="K2134">
        <v>3049</v>
      </c>
    </row>
    <row r="2135" spans="1:11">
      <c r="A2135" t="s">
        <v>66</v>
      </c>
      <c r="B2135">
        <v>2224</v>
      </c>
      <c r="C2135" t="s">
        <v>60</v>
      </c>
      <c r="D2135" t="s">
        <v>41</v>
      </c>
      <c r="E2135" t="s">
        <v>23</v>
      </c>
      <c r="F2135" t="s">
        <v>3</v>
      </c>
      <c r="G2135" t="s">
        <v>43</v>
      </c>
      <c r="H2135" t="s">
        <v>5</v>
      </c>
      <c r="I2135" t="s">
        <v>85</v>
      </c>
      <c r="J2135" t="s">
        <v>86</v>
      </c>
      <c r="K2135">
        <v>415</v>
      </c>
    </row>
    <row r="2136" spans="1:11">
      <c r="A2136" t="s">
        <v>66</v>
      </c>
      <c r="B2136">
        <v>2161</v>
      </c>
      <c r="C2136" t="s">
        <v>28</v>
      </c>
      <c r="D2136" t="s">
        <v>29</v>
      </c>
      <c r="E2136" t="s">
        <v>23</v>
      </c>
      <c r="F2136" t="s">
        <v>9</v>
      </c>
      <c r="G2136" t="s">
        <v>10</v>
      </c>
      <c r="H2136" t="s">
        <v>5</v>
      </c>
      <c r="I2136" t="s">
        <v>85</v>
      </c>
      <c r="J2136" t="s">
        <v>86</v>
      </c>
      <c r="K2136">
        <v>775</v>
      </c>
    </row>
    <row r="2137" spans="1:11">
      <c r="A2137" t="s">
        <v>66</v>
      </c>
      <c r="B2137">
        <v>2191</v>
      </c>
      <c r="C2137" t="s">
        <v>39</v>
      </c>
      <c r="D2137" t="s">
        <v>35</v>
      </c>
      <c r="E2137" t="s">
        <v>23</v>
      </c>
      <c r="F2137" t="s">
        <v>2</v>
      </c>
      <c r="G2137" t="s">
        <v>11</v>
      </c>
      <c r="H2137" t="s">
        <v>1</v>
      </c>
      <c r="I2137" t="s">
        <v>83</v>
      </c>
      <c r="J2137" t="s">
        <v>84</v>
      </c>
      <c r="K2137">
        <v>55095</v>
      </c>
    </row>
    <row r="2138" spans="1:11">
      <c r="A2138" t="s">
        <v>66</v>
      </c>
      <c r="B2138">
        <v>2171</v>
      </c>
      <c r="C2138" t="s">
        <v>32</v>
      </c>
      <c r="D2138" t="s">
        <v>33</v>
      </c>
      <c r="E2138" t="s">
        <v>23</v>
      </c>
      <c r="F2138" t="s">
        <v>0</v>
      </c>
      <c r="G2138" t="s">
        <v>24</v>
      </c>
      <c r="H2138" t="s">
        <v>1</v>
      </c>
      <c r="I2138" t="s">
        <v>85</v>
      </c>
      <c r="J2138" t="s">
        <v>86</v>
      </c>
      <c r="K2138">
        <v>2168</v>
      </c>
    </row>
    <row r="2139" spans="1:11">
      <c r="A2139" t="s">
        <v>66</v>
      </c>
      <c r="B2139">
        <v>2197</v>
      </c>
      <c r="C2139" t="s">
        <v>62</v>
      </c>
      <c r="D2139" t="s">
        <v>31</v>
      </c>
      <c r="E2139" t="s">
        <v>23</v>
      </c>
      <c r="F2139" t="s">
        <v>2</v>
      </c>
      <c r="G2139" t="s">
        <v>11</v>
      </c>
      <c r="H2139" t="s">
        <v>5</v>
      </c>
      <c r="I2139" t="s">
        <v>83</v>
      </c>
      <c r="J2139" t="s">
        <v>84</v>
      </c>
      <c r="K2139">
        <v>2592</v>
      </c>
    </row>
    <row r="2140" spans="1:11">
      <c r="A2140" t="s">
        <v>66</v>
      </c>
      <c r="B2140">
        <v>2214</v>
      </c>
      <c r="C2140" t="s">
        <v>21</v>
      </c>
      <c r="D2140" t="s">
        <v>22</v>
      </c>
      <c r="E2140" t="s">
        <v>23</v>
      </c>
      <c r="F2140" t="s">
        <v>4</v>
      </c>
      <c r="G2140" t="s">
        <v>6</v>
      </c>
      <c r="H2140" t="s">
        <v>1</v>
      </c>
      <c r="I2140" t="s">
        <v>85</v>
      </c>
      <c r="J2140" t="s">
        <v>86</v>
      </c>
      <c r="K2140">
        <v>241</v>
      </c>
    </row>
    <row r="2141" spans="1:11">
      <c r="A2141" t="s">
        <v>66</v>
      </c>
      <c r="B2141">
        <v>2211</v>
      </c>
      <c r="C2141" t="s">
        <v>54</v>
      </c>
      <c r="D2141" t="s">
        <v>49</v>
      </c>
      <c r="E2141" t="s">
        <v>23</v>
      </c>
      <c r="F2141" t="s">
        <v>0</v>
      </c>
      <c r="G2141" t="s">
        <v>24</v>
      </c>
      <c r="H2141" t="s">
        <v>5</v>
      </c>
      <c r="I2141" t="s">
        <v>85</v>
      </c>
      <c r="J2141" t="s">
        <v>86</v>
      </c>
      <c r="K2141">
        <v>1419.5</v>
      </c>
    </row>
    <row r="2142" spans="1:11">
      <c r="A2142" t="s">
        <v>66</v>
      </c>
      <c r="B2142">
        <v>2221</v>
      </c>
      <c r="C2142" t="s">
        <v>58</v>
      </c>
      <c r="D2142" t="s">
        <v>22</v>
      </c>
      <c r="E2142" t="s">
        <v>23</v>
      </c>
      <c r="F2142" t="s">
        <v>4</v>
      </c>
      <c r="G2142" t="s">
        <v>6</v>
      </c>
      <c r="H2142" t="s">
        <v>5</v>
      </c>
      <c r="I2142" t="s">
        <v>83</v>
      </c>
      <c r="J2142" t="s">
        <v>84</v>
      </c>
      <c r="K2142">
        <v>186</v>
      </c>
    </row>
    <row r="2143" spans="1:11">
      <c r="A2143" t="s">
        <v>66</v>
      </c>
      <c r="B2143">
        <v>2191</v>
      </c>
      <c r="C2143" t="s">
        <v>39</v>
      </c>
      <c r="D2143" t="s">
        <v>35</v>
      </c>
      <c r="E2143" t="s">
        <v>23</v>
      </c>
      <c r="F2143" t="s">
        <v>4</v>
      </c>
      <c r="G2143" t="s">
        <v>6</v>
      </c>
      <c r="H2143" t="s">
        <v>1</v>
      </c>
      <c r="I2143" t="s">
        <v>85</v>
      </c>
      <c r="J2143" t="s">
        <v>86</v>
      </c>
      <c r="K2143">
        <v>2848</v>
      </c>
    </row>
    <row r="2144" spans="1:11">
      <c r="A2144" t="s">
        <v>66</v>
      </c>
      <c r="B2144">
        <v>2211</v>
      </c>
      <c r="C2144" t="s">
        <v>54</v>
      </c>
      <c r="D2144" t="s">
        <v>49</v>
      </c>
      <c r="E2144" t="s">
        <v>23</v>
      </c>
      <c r="F2144" t="s">
        <v>16</v>
      </c>
      <c r="G2144" t="s">
        <v>17</v>
      </c>
      <c r="H2144" t="s">
        <v>1</v>
      </c>
      <c r="I2144" t="s">
        <v>83</v>
      </c>
      <c r="J2144" t="s">
        <v>84</v>
      </c>
      <c r="K2144">
        <v>877</v>
      </c>
    </row>
    <row r="2145" spans="1:11">
      <c r="A2145" t="s">
        <v>66</v>
      </c>
      <c r="B2145">
        <v>2231</v>
      </c>
      <c r="C2145" t="s">
        <v>40</v>
      </c>
      <c r="D2145" t="s">
        <v>41</v>
      </c>
      <c r="E2145" t="s">
        <v>23</v>
      </c>
      <c r="F2145" t="s">
        <v>16</v>
      </c>
      <c r="G2145" t="s">
        <v>17</v>
      </c>
      <c r="H2145" t="s">
        <v>5</v>
      </c>
      <c r="I2145" t="s">
        <v>85</v>
      </c>
      <c r="J2145" t="s">
        <v>86</v>
      </c>
      <c r="K2145">
        <v>143</v>
      </c>
    </row>
    <row r="2146" spans="1:11">
      <c r="A2146" t="s">
        <v>66</v>
      </c>
      <c r="B2146">
        <v>2154</v>
      </c>
      <c r="C2146" t="s">
        <v>50</v>
      </c>
      <c r="D2146" t="s">
        <v>29</v>
      </c>
      <c r="E2146" t="s">
        <v>23</v>
      </c>
      <c r="F2146" t="s">
        <v>12</v>
      </c>
      <c r="G2146" t="s">
        <v>13</v>
      </c>
      <c r="H2146" t="s">
        <v>5</v>
      </c>
      <c r="I2146" t="s">
        <v>85</v>
      </c>
      <c r="J2146" t="s">
        <v>86</v>
      </c>
      <c r="K2146">
        <v>190</v>
      </c>
    </row>
    <row r="2147" spans="1:11">
      <c r="A2147" t="s">
        <v>66</v>
      </c>
      <c r="B2147">
        <v>2181</v>
      </c>
      <c r="C2147" t="s">
        <v>55</v>
      </c>
      <c r="D2147" t="s">
        <v>53</v>
      </c>
      <c r="E2147" t="s">
        <v>23</v>
      </c>
      <c r="F2147" t="s">
        <v>8</v>
      </c>
      <c r="G2147" t="s">
        <v>14</v>
      </c>
      <c r="H2147" t="s">
        <v>1</v>
      </c>
      <c r="I2147" t="s">
        <v>83</v>
      </c>
      <c r="J2147" t="s">
        <v>84</v>
      </c>
      <c r="K2147">
        <v>10011</v>
      </c>
    </row>
    <row r="2148" spans="1:11">
      <c r="A2148" t="s">
        <v>66</v>
      </c>
      <c r="B2148">
        <v>2167</v>
      </c>
      <c r="C2148" t="s">
        <v>63</v>
      </c>
      <c r="D2148" t="s">
        <v>33</v>
      </c>
      <c r="E2148" t="s">
        <v>23</v>
      </c>
      <c r="F2148" t="s">
        <v>9</v>
      </c>
      <c r="G2148" t="s">
        <v>10</v>
      </c>
      <c r="H2148" t="s">
        <v>1</v>
      </c>
      <c r="I2148" t="s">
        <v>85</v>
      </c>
      <c r="J2148" t="s">
        <v>86</v>
      </c>
      <c r="K2148">
        <v>995</v>
      </c>
    </row>
    <row r="2149" spans="1:11">
      <c r="A2149" t="s">
        <v>66</v>
      </c>
      <c r="B2149">
        <v>2207</v>
      </c>
      <c r="C2149" t="s">
        <v>57</v>
      </c>
      <c r="D2149" t="s">
        <v>49</v>
      </c>
      <c r="E2149" t="s">
        <v>23</v>
      </c>
      <c r="F2149" t="s">
        <v>0</v>
      </c>
      <c r="G2149" t="s">
        <v>24</v>
      </c>
      <c r="H2149" t="s">
        <v>5</v>
      </c>
      <c r="I2149" t="s">
        <v>85</v>
      </c>
      <c r="J2149" t="s">
        <v>86</v>
      </c>
      <c r="K2149">
        <v>1284</v>
      </c>
    </row>
    <row r="2150" spans="1:11">
      <c r="A2150" t="s">
        <v>66</v>
      </c>
      <c r="B2150">
        <v>2224</v>
      </c>
      <c r="C2150" t="s">
        <v>60</v>
      </c>
      <c r="D2150" t="s">
        <v>41</v>
      </c>
      <c r="E2150" t="s">
        <v>23</v>
      </c>
      <c r="F2150" t="s">
        <v>2</v>
      </c>
      <c r="G2150" t="s">
        <v>11</v>
      </c>
      <c r="H2150" t="s">
        <v>1</v>
      </c>
      <c r="I2150" t="s">
        <v>83</v>
      </c>
      <c r="J2150" t="s">
        <v>84</v>
      </c>
      <c r="K2150">
        <v>8487</v>
      </c>
    </row>
    <row r="2151" spans="1:11">
      <c r="A2151" t="s">
        <v>66</v>
      </c>
      <c r="B2151">
        <v>2224</v>
      </c>
      <c r="C2151" t="s">
        <v>60</v>
      </c>
      <c r="D2151" t="s">
        <v>41</v>
      </c>
      <c r="E2151" t="s">
        <v>23</v>
      </c>
      <c r="F2151" t="s">
        <v>12</v>
      </c>
      <c r="G2151" t="s">
        <v>13</v>
      </c>
      <c r="H2151" t="s">
        <v>5</v>
      </c>
      <c r="I2151" t="s">
        <v>83</v>
      </c>
      <c r="J2151" t="s">
        <v>84</v>
      </c>
      <c r="K2151">
        <v>584</v>
      </c>
    </row>
    <row r="2152" spans="1:11">
      <c r="A2152" t="s">
        <v>66</v>
      </c>
      <c r="B2152">
        <v>2227</v>
      </c>
      <c r="C2152" t="s">
        <v>44</v>
      </c>
      <c r="D2152" t="s">
        <v>41</v>
      </c>
      <c r="E2152" t="s">
        <v>23</v>
      </c>
      <c r="F2152" t="s">
        <v>8</v>
      </c>
      <c r="G2152" t="s">
        <v>14</v>
      </c>
      <c r="H2152" t="s">
        <v>5</v>
      </c>
      <c r="I2152" t="s">
        <v>83</v>
      </c>
      <c r="J2152" t="s">
        <v>84</v>
      </c>
      <c r="K2152">
        <v>1249</v>
      </c>
    </row>
    <row r="2153" spans="1:11">
      <c r="A2153" t="s">
        <v>66</v>
      </c>
      <c r="B2153">
        <v>2171</v>
      </c>
      <c r="C2153" t="s">
        <v>32</v>
      </c>
      <c r="D2153" t="s">
        <v>33</v>
      </c>
      <c r="E2153" t="s">
        <v>23</v>
      </c>
      <c r="F2153" t="s">
        <v>3</v>
      </c>
      <c r="G2153" t="s">
        <v>43</v>
      </c>
      <c r="H2153" t="s">
        <v>1</v>
      </c>
      <c r="I2153" t="s">
        <v>83</v>
      </c>
      <c r="J2153" t="s">
        <v>84</v>
      </c>
      <c r="K2153">
        <v>2392</v>
      </c>
    </row>
    <row r="2154" spans="1:11">
      <c r="A2154" t="s">
        <v>66</v>
      </c>
      <c r="B2154">
        <v>2251</v>
      </c>
      <c r="C2154" t="s">
        <v>25</v>
      </c>
      <c r="D2154" t="s">
        <v>26</v>
      </c>
      <c r="E2154" t="s">
        <v>27</v>
      </c>
      <c r="F2154" t="s">
        <v>2</v>
      </c>
      <c r="G2154" t="s">
        <v>11</v>
      </c>
      <c r="H2154" t="s">
        <v>5</v>
      </c>
      <c r="I2154" t="s">
        <v>85</v>
      </c>
      <c r="J2154" t="s">
        <v>86</v>
      </c>
      <c r="K2154">
        <v>437</v>
      </c>
    </row>
    <row r="2155" spans="1:11">
      <c r="A2155" t="s">
        <v>66</v>
      </c>
      <c r="B2155">
        <v>2181</v>
      </c>
      <c r="C2155" t="s">
        <v>55</v>
      </c>
      <c r="D2155" t="s">
        <v>53</v>
      </c>
      <c r="E2155" t="s">
        <v>23</v>
      </c>
      <c r="F2155" t="s">
        <v>12</v>
      </c>
      <c r="G2155" t="s">
        <v>13</v>
      </c>
      <c r="H2155" t="s">
        <v>5</v>
      </c>
      <c r="I2155" t="s">
        <v>85</v>
      </c>
      <c r="J2155" t="s">
        <v>86</v>
      </c>
      <c r="K2155">
        <v>521</v>
      </c>
    </row>
    <row r="2156" spans="1:11">
      <c r="A2156" t="s">
        <v>66</v>
      </c>
      <c r="B2156">
        <v>2167</v>
      </c>
      <c r="C2156" t="s">
        <v>63</v>
      </c>
      <c r="D2156" t="s">
        <v>33</v>
      </c>
      <c r="E2156" t="s">
        <v>23</v>
      </c>
      <c r="F2156" t="s">
        <v>4</v>
      </c>
      <c r="G2156" t="s">
        <v>6</v>
      </c>
      <c r="H2156" t="s">
        <v>1</v>
      </c>
      <c r="I2156" t="s">
        <v>85</v>
      </c>
      <c r="J2156" t="s">
        <v>86</v>
      </c>
      <c r="K2156">
        <v>2769</v>
      </c>
    </row>
    <row r="2157" spans="1:11">
      <c r="A2157" t="s">
        <v>66</v>
      </c>
      <c r="B2157">
        <v>2194</v>
      </c>
      <c r="C2157" t="s">
        <v>30</v>
      </c>
      <c r="D2157" t="s">
        <v>31</v>
      </c>
      <c r="E2157" t="s">
        <v>23</v>
      </c>
      <c r="F2157" t="s">
        <v>4</v>
      </c>
      <c r="G2157" t="s">
        <v>6</v>
      </c>
      <c r="H2157" t="s">
        <v>5</v>
      </c>
      <c r="I2157" t="s">
        <v>83</v>
      </c>
      <c r="J2157" t="s">
        <v>84</v>
      </c>
      <c r="K2157">
        <v>28</v>
      </c>
    </row>
    <row r="2158" spans="1:11">
      <c r="A2158" t="s">
        <v>66</v>
      </c>
      <c r="B2158">
        <v>2221</v>
      </c>
      <c r="C2158" t="s">
        <v>58</v>
      </c>
      <c r="D2158" t="s">
        <v>22</v>
      </c>
      <c r="E2158" t="s">
        <v>23</v>
      </c>
      <c r="F2158" t="s">
        <v>9</v>
      </c>
      <c r="G2158" t="s">
        <v>10</v>
      </c>
      <c r="H2158" t="s">
        <v>5</v>
      </c>
      <c r="I2158" t="s">
        <v>83</v>
      </c>
      <c r="J2158" t="s">
        <v>84</v>
      </c>
      <c r="K2158">
        <v>3261</v>
      </c>
    </row>
    <row r="2159" spans="1:11">
      <c r="A2159" t="s">
        <v>66</v>
      </c>
      <c r="B2159">
        <v>2201</v>
      </c>
      <c r="C2159" t="s">
        <v>51</v>
      </c>
      <c r="D2159" t="s">
        <v>31</v>
      </c>
      <c r="E2159" t="s">
        <v>23</v>
      </c>
      <c r="F2159" t="s">
        <v>2</v>
      </c>
      <c r="G2159" t="s">
        <v>11</v>
      </c>
      <c r="H2159" t="s">
        <v>1</v>
      </c>
      <c r="I2159" t="s">
        <v>83</v>
      </c>
      <c r="J2159" t="s">
        <v>84</v>
      </c>
      <c r="K2159">
        <v>50595</v>
      </c>
    </row>
    <row r="2160" spans="1:11">
      <c r="A2160" t="s">
        <v>66</v>
      </c>
      <c r="B2160">
        <v>2167</v>
      </c>
      <c r="C2160" t="s">
        <v>63</v>
      </c>
      <c r="D2160" t="s">
        <v>33</v>
      </c>
      <c r="E2160" t="s">
        <v>23</v>
      </c>
      <c r="F2160" t="s">
        <v>3</v>
      </c>
      <c r="G2160" t="s">
        <v>43</v>
      </c>
      <c r="H2160" t="s">
        <v>1</v>
      </c>
      <c r="I2160" t="s">
        <v>83</v>
      </c>
      <c r="J2160" t="s">
        <v>84</v>
      </c>
      <c r="K2160">
        <v>2496</v>
      </c>
    </row>
    <row r="2161" spans="1:11">
      <c r="A2161" t="s">
        <v>66</v>
      </c>
      <c r="B2161">
        <v>2234</v>
      </c>
      <c r="C2161" t="s">
        <v>61</v>
      </c>
      <c r="D2161" t="s">
        <v>38</v>
      </c>
      <c r="E2161" t="s">
        <v>23</v>
      </c>
      <c r="F2161" t="s">
        <v>3</v>
      </c>
      <c r="G2161" t="s">
        <v>43</v>
      </c>
      <c r="H2161" t="s">
        <v>1</v>
      </c>
      <c r="I2161" t="s">
        <v>83</v>
      </c>
      <c r="J2161" t="s">
        <v>84</v>
      </c>
      <c r="K2161">
        <v>593</v>
      </c>
    </row>
    <row r="2162" spans="1:11">
      <c r="A2162" t="s">
        <v>66</v>
      </c>
      <c r="B2162">
        <v>2224</v>
      </c>
      <c r="C2162" t="s">
        <v>60</v>
      </c>
      <c r="D2162" t="s">
        <v>41</v>
      </c>
      <c r="E2162" t="s">
        <v>23</v>
      </c>
      <c r="F2162" t="s">
        <v>4</v>
      </c>
      <c r="G2162" t="s">
        <v>6</v>
      </c>
      <c r="H2162" t="s">
        <v>5</v>
      </c>
      <c r="I2162" t="s">
        <v>83</v>
      </c>
      <c r="J2162" t="s">
        <v>84</v>
      </c>
      <c r="K2162">
        <v>17</v>
      </c>
    </row>
    <row r="2163" spans="1:11">
      <c r="A2163" t="s">
        <v>66</v>
      </c>
      <c r="B2163">
        <v>2177</v>
      </c>
      <c r="C2163" t="s">
        <v>52</v>
      </c>
      <c r="D2163" t="s">
        <v>53</v>
      </c>
      <c r="E2163" t="s">
        <v>23</v>
      </c>
      <c r="F2163" t="s">
        <v>0</v>
      </c>
      <c r="G2163" t="s">
        <v>24</v>
      </c>
      <c r="H2163" t="s">
        <v>1</v>
      </c>
      <c r="I2163" t="s">
        <v>85</v>
      </c>
      <c r="J2163" t="s">
        <v>86</v>
      </c>
      <c r="K2163">
        <v>2318</v>
      </c>
    </row>
    <row r="2164" spans="1:11">
      <c r="A2164" t="s">
        <v>66</v>
      </c>
      <c r="B2164">
        <v>2174</v>
      </c>
      <c r="C2164" t="s">
        <v>59</v>
      </c>
      <c r="D2164" t="s">
        <v>53</v>
      </c>
      <c r="E2164" t="s">
        <v>23</v>
      </c>
      <c r="F2164" t="s">
        <v>12</v>
      </c>
      <c r="G2164" t="s">
        <v>13</v>
      </c>
      <c r="H2164" t="s">
        <v>1</v>
      </c>
      <c r="I2164" t="s">
        <v>85</v>
      </c>
      <c r="J2164" t="s">
        <v>86</v>
      </c>
      <c r="K2164">
        <v>208</v>
      </c>
    </row>
    <row r="2165" spans="1:11">
      <c r="A2165" t="s">
        <v>66</v>
      </c>
      <c r="B2165">
        <v>2181</v>
      </c>
      <c r="C2165" t="s">
        <v>55</v>
      </c>
      <c r="D2165" t="s">
        <v>53</v>
      </c>
      <c r="E2165" t="s">
        <v>23</v>
      </c>
      <c r="F2165" t="s">
        <v>2</v>
      </c>
      <c r="G2165" t="s">
        <v>11</v>
      </c>
      <c r="H2165" t="s">
        <v>5</v>
      </c>
      <c r="I2165" t="s">
        <v>85</v>
      </c>
      <c r="J2165" t="s">
        <v>86</v>
      </c>
      <c r="K2165">
        <v>628.5</v>
      </c>
    </row>
    <row r="2166" spans="1:11">
      <c r="A2166" t="s">
        <v>66</v>
      </c>
      <c r="B2166">
        <v>2194</v>
      </c>
      <c r="C2166" t="s">
        <v>30</v>
      </c>
      <c r="D2166" t="s">
        <v>31</v>
      </c>
      <c r="E2166" t="s">
        <v>23</v>
      </c>
      <c r="F2166" t="s">
        <v>12</v>
      </c>
      <c r="G2166" t="s">
        <v>13</v>
      </c>
      <c r="H2166" t="s">
        <v>1</v>
      </c>
      <c r="I2166" t="s">
        <v>85</v>
      </c>
      <c r="J2166" t="s">
        <v>86</v>
      </c>
      <c r="K2166">
        <v>323</v>
      </c>
    </row>
    <row r="2167" spans="1:11">
      <c r="A2167" t="s">
        <v>66</v>
      </c>
      <c r="B2167">
        <v>2174</v>
      </c>
      <c r="C2167" t="s">
        <v>59</v>
      </c>
      <c r="D2167" t="s">
        <v>53</v>
      </c>
      <c r="E2167" t="s">
        <v>23</v>
      </c>
      <c r="F2167" t="s">
        <v>0</v>
      </c>
      <c r="G2167" t="s">
        <v>24</v>
      </c>
      <c r="H2167" t="s">
        <v>1</v>
      </c>
      <c r="I2167" t="s">
        <v>83</v>
      </c>
      <c r="J2167" t="s">
        <v>84</v>
      </c>
      <c r="K2167">
        <v>3521</v>
      </c>
    </row>
    <row r="2168" spans="1:11">
      <c r="A2168" t="s">
        <v>66</v>
      </c>
      <c r="B2168">
        <v>2251</v>
      </c>
      <c r="C2168" t="s">
        <v>25</v>
      </c>
      <c r="D2168" t="s">
        <v>26</v>
      </c>
      <c r="E2168" t="s">
        <v>27</v>
      </c>
      <c r="F2168" t="s">
        <v>2</v>
      </c>
      <c r="G2168" t="s">
        <v>11</v>
      </c>
      <c r="H2168" t="s">
        <v>5</v>
      </c>
      <c r="I2168" t="s">
        <v>83</v>
      </c>
      <c r="J2168" t="s">
        <v>84</v>
      </c>
      <c r="K2168">
        <v>2110.5</v>
      </c>
    </row>
    <row r="2169" spans="1:11">
      <c r="A2169" t="s">
        <v>66</v>
      </c>
      <c r="B2169">
        <v>2207</v>
      </c>
      <c r="C2169" t="s">
        <v>57</v>
      </c>
      <c r="D2169" t="s">
        <v>49</v>
      </c>
      <c r="E2169" t="s">
        <v>23</v>
      </c>
      <c r="F2169" t="s">
        <v>12</v>
      </c>
      <c r="G2169" t="s">
        <v>13</v>
      </c>
      <c r="H2169" t="s">
        <v>5</v>
      </c>
      <c r="I2169" t="s">
        <v>83</v>
      </c>
      <c r="J2169" t="s">
        <v>84</v>
      </c>
      <c r="K2169">
        <v>1979</v>
      </c>
    </row>
    <row r="2170" spans="1:11">
      <c r="A2170" t="s">
        <v>66</v>
      </c>
      <c r="B2170">
        <v>2201</v>
      </c>
      <c r="C2170" t="s">
        <v>51</v>
      </c>
      <c r="D2170" t="s">
        <v>31</v>
      </c>
      <c r="E2170" t="s">
        <v>23</v>
      </c>
      <c r="F2170" t="s">
        <v>4</v>
      </c>
      <c r="G2170" t="s">
        <v>6</v>
      </c>
      <c r="H2170" t="s">
        <v>5</v>
      </c>
      <c r="I2170" t="s">
        <v>85</v>
      </c>
      <c r="J2170" t="s">
        <v>86</v>
      </c>
      <c r="K2170">
        <v>36</v>
      </c>
    </row>
    <row r="2171" spans="1:11">
      <c r="A2171" t="s">
        <v>66</v>
      </c>
      <c r="B2171">
        <v>2227</v>
      </c>
      <c r="C2171" t="s">
        <v>44</v>
      </c>
      <c r="D2171" t="s">
        <v>41</v>
      </c>
      <c r="E2171" t="s">
        <v>23</v>
      </c>
      <c r="F2171" t="s">
        <v>3</v>
      </c>
      <c r="G2171" t="s">
        <v>43</v>
      </c>
      <c r="H2171" t="s">
        <v>1</v>
      </c>
      <c r="I2171" t="s">
        <v>85</v>
      </c>
      <c r="J2171" t="s">
        <v>86</v>
      </c>
      <c r="K2171">
        <v>352</v>
      </c>
    </row>
    <row r="2172" spans="1:11">
      <c r="A2172" t="s">
        <v>66</v>
      </c>
      <c r="B2172">
        <v>2207</v>
      </c>
      <c r="C2172" t="s">
        <v>57</v>
      </c>
      <c r="D2172" t="s">
        <v>49</v>
      </c>
      <c r="E2172" t="s">
        <v>23</v>
      </c>
      <c r="F2172" t="s">
        <v>9</v>
      </c>
      <c r="G2172" t="s">
        <v>10</v>
      </c>
      <c r="H2172" t="s">
        <v>5</v>
      </c>
      <c r="I2172" t="s">
        <v>83</v>
      </c>
      <c r="J2172" t="s">
        <v>84</v>
      </c>
      <c r="K2172">
        <v>3798</v>
      </c>
    </row>
    <row r="2173" spans="1:11">
      <c r="A2173" t="s">
        <v>66</v>
      </c>
      <c r="B2173">
        <v>2154</v>
      </c>
      <c r="C2173" t="s">
        <v>50</v>
      </c>
      <c r="D2173" t="s">
        <v>29</v>
      </c>
      <c r="E2173" t="s">
        <v>23</v>
      </c>
      <c r="F2173" t="s">
        <v>16</v>
      </c>
      <c r="G2173" t="s">
        <v>17</v>
      </c>
      <c r="H2173" t="s">
        <v>1</v>
      </c>
      <c r="I2173" t="s">
        <v>85</v>
      </c>
      <c r="J2173" t="s">
        <v>86</v>
      </c>
      <c r="K2173">
        <v>97</v>
      </c>
    </row>
    <row r="2174" spans="1:11">
      <c r="A2174" t="s">
        <v>66</v>
      </c>
      <c r="B2174">
        <v>2161</v>
      </c>
      <c r="C2174" t="s">
        <v>28</v>
      </c>
      <c r="D2174" t="s">
        <v>29</v>
      </c>
      <c r="E2174" t="s">
        <v>23</v>
      </c>
      <c r="F2174" t="s">
        <v>3</v>
      </c>
      <c r="G2174" t="s">
        <v>43</v>
      </c>
      <c r="H2174" t="s">
        <v>5</v>
      </c>
      <c r="I2174" t="s">
        <v>83</v>
      </c>
      <c r="J2174" t="s">
        <v>84</v>
      </c>
      <c r="K2174">
        <v>5813</v>
      </c>
    </row>
    <row r="2175" spans="1:11">
      <c r="A2175" t="s">
        <v>66</v>
      </c>
      <c r="B2175">
        <v>2197</v>
      </c>
      <c r="C2175" t="s">
        <v>62</v>
      </c>
      <c r="D2175" t="s">
        <v>31</v>
      </c>
      <c r="E2175" t="s">
        <v>23</v>
      </c>
      <c r="F2175" t="s">
        <v>12</v>
      </c>
      <c r="G2175" t="s">
        <v>13</v>
      </c>
      <c r="H2175" t="s">
        <v>1</v>
      </c>
      <c r="I2175" t="s">
        <v>83</v>
      </c>
      <c r="J2175" t="s">
        <v>84</v>
      </c>
      <c r="K2175">
        <v>4297</v>
      </c>
    </row>
    <row r="2176" spans="1:11">
      <c r="A2176" t="s">
        <v>66</v>
      </c>
      <c r="B2176">
        <v>2231</v>
      </c>
      <c r="C2176" t="s">
        <v>40</v>
      </c>
      <c r="D2176" t="s">
        <v>41</v>
      </c>
      <c r="E2176" t="s">
        <v>23</v>
      </c>
      <c r="F2176" t="s">
        <v>8</v>
      </c>
      <c r="G2176" t="s">
        <v>14</v>
      </c>
      <c r="H2176" t="s">
        <v>5</v>
      </c>
      <c r="I2176" t="s">
        <v>85</v>
      </c>
      <c r="J2176" t="s">
        <v>86</v>
      </c>
      <c r="K2176">
        <v>1662.5</v>
      </c>
    </row>
    <row r="2177" spans="1:11">
      <c r="A2177" t="s">
        <v>66</v>
      </c>
      <c r="B2177">
        <v>2184</v>
      </c>
      <c r="C2177" t="s">
        <v>47</v>
      </c>
      <c r="D2177" t="s">
        <v>35</v>
      </c>
      <c r="E2177" t="s">
        <v>23</v>
      </c>
      <c r="F2177" t="s">
        <v>8</v>
      </c>
      <c r="G2177" t="s">
        <v>14</v>
      </c>
      <c r="H2177" t="s">
        <v>1</v>
      </c>
      <c r="I2177" t="s">
        <v>83</v>
      </c>
      <c r="J2177" t="s">
        <v>84</v>
      </c>
      <c r="K2177">
        <v>1497</v>
      </c>
    </row>
    <row r="2178" spans="1:11">
      <c r="A2178" t="s">
        <v>66</v>
      </c>
      <c r="B2178">
        <v>2191</v>
      </c>
      <c r="C2178" t="s">
        <v>39</v>
      </c>
      <c r="D2178" t="s">
        <v>35</v>
      </c>
      <c r="E2178" t="s">
        <v>23</v>
      </c>
      <c r="F2178" t="s">
        <v>0</v>
      </c>
      <c r="G2178" t="s">
        <v>24</v>
      </c>
      <c r="H2178" t="s">
        <v>5</v>
      </c>
      <c r="I2178" t="s">
        <v>83</v>
      </c>
      <c r="J2178" t="s">
        <v>84</v>
      </c>
      <c r="K2178">
        <v>4041</v>
      </c>
    </row>
    <row r="2179" spans="1:11">
      <c r="A2179" t="s">
        <v>66</v>
      </c>
      <c r="B2179">
        <v>2211</v>
      </c>
      <c r="C2179" t="s">
        <v>54</v>
      </c>
      <c r="D2179" t="s">
        <v>49</v>
      </c>
      <c r="E2179" t="s">
        <v>23</v>
      </c>
      <c r="F2179" t="s">
        <v>3</v>
      </c>
      <c r="G2179" t="s">
        <v>43</v>
      </c>
      <c r="H2179" t="s">
        <v>5</v>
      </c>
      <c r="I2179" t="s">
        <v>83</v>
      </c>
      <c r="J2179" t="s">
        <v>84</v>
      </c>
      <c r="K2179">
        <v>6376</v>
      </c>
    </row>
    <row r="2180" spans="1:11">
      <c r="A2180" t="s">
        <v>66</v>
      </c>
      <c r="B2180">
        <v>2231</v>
      </c>
      <c r="C2180" t="s">
        <v>40</v>
      </c>
      <c r="D2180" t="s">
        <v>41</v>
      </c>
      <c r="E2180" t="s">
        <v>23</v>
      </c>
      <c r="F2180" t="s">
        <v>0</v>
      </c>
      <c r="G2180" t="s">
        <v>24</v>
      </c>
      <c r="H2180" t="s">
        <v>5</v>
      </c>
      <c r="I2180" t="s">
        <v>83</v>
      </c>
      <c r="J2180" t="s">
        <v>84</v>
      </c>
      <c r="K2180">
        <v>6347</v>
      </c>
    </row>
    <row r="2181" spans="1:11">
      <c r="A2181" t="s">
        <v>66</v>
      </c>
      <c r="B2181">
        <v>2224</v>
      </c>
      <c r="C2181" t="s">
        <v>60</v>
      </c>
      <c r="D2181" t="s">
        <v>41</v>
      </c>
      <c r="E2181" t="s">
        <v>23</v>
      </c>
      <c r="F2181" t="s">
        <v>4</v>
      </c>
      <c r="G2181" t="s">
        <v>6</v>
      </c>
      <c r="H2181" t="s">
        <v>5</v>
      </c>
      <c r="I2181" t="s">
        <v>85</v>
      </c>
      <c r="J2181" t="s">
        <v>86</v>
      </c>
      <c r="K2181">
        <v>30</v>
      </c>
    </row>
    <row r="2182" spans="1:11">
      <c r="A2182" t="s">
        <v>66</v>
      </c>
      <c r="B2182">
        <v>2167</v>
      </c>
      <c r="C2182" t="s">
        <v>63</v>
      </c>
      <c r="D2182" t="s">
        <v>33</v>
      </c>
      <c r="E2182" t="s">
        <v>23</v>
      </c>
      <c r="F2182" t="s">
        <v>2</v>
      </c>
      <c r="G2182" t="s">
        <v>11</v>
      </c>
      <c r="H2182" t="s">
        <v>1</v>
      </c>
      <c r="I2182" t="s">
        <v>83</v>
      </c>
      <c r="J2182" t="s">
        <v>84</v>
      </c>
      <c r="K2182">
        <v>63712</v>
      </c>
    </row>
    <row r="2183" spans="1:11">
      <c r="A2183" t="s">
        <v>66</v>
      </c>
      <c r="B2183">
        <v>2191</v>
      </c>
      <c r="C2183" t="s">
        <v>39</v>
      </c>
      <c r="D2183" t="s">
        <v>35</v>
      </c>
      <c r="E2183" t="s">
        <v>23</v>
      </c>
      <c r="F2183" t="s">
        <v>2</v>
      </c>
      <c r="G2183" t="s">
        <v>11</v>
      </c>
      <c r="H2183" t="s">
        <v>5</v>
      </c>
      <c r="I2183" t="s">
        <v>85</v>
      </c>
      <c r="J2183" t="s">
        <v>86</v>
      </c>
      <c r="K2183">
        <v>568</v>
      </c>
    </row>
    <row r="2184" spans="1:11">
      <c r="A2184" t="s">
        <v>66</v>
      </c>
      <c r="B2184">
        <v>2247</v>
      </c>
      <c r="C2184" t="s">
        <v>64</v>
      </c>
      <c r="D2184" t="s">
        <v>26</v>
      </c>
      <c r="E2184" t="s">
        <v>23</v>
      </c>
      <c r="F2184" t="s">
        <v>4</v>
      </c>
      <c r="G2184" t="s">
        <v>6</v>
      </c>
      <c r="H2184" t="s">
        <v>5</v>
      </c>
      <c r="I2184" t="s">
        <v>83</v>
      </c>
      <c r="J2184" t="s">
        <v>84</v>
      </c>
      <c r="K2184">
        <v>135</v>
      </c>
    </row>
    <row r="2185" spans="1:11">
      <c r="A2185" t="s">
        <v>66</v>
      </c>
      <c r="B2185">
        <v>2177</v>
      </c>
      <c r="C2185" t="s">
        <v>52</v>
      </c>
      <c r="D2185" t="s">
        <v>53</v>
      </c>
      <c r="E2185" t="s">
        <v>23</v>
      </c>
      <c r="F2185" t="s">
        <v>16</v>
      </c>
      <c r="G2185" t="s">
        <v>17</v>
      </c>
      <c r="H2185" t="s">
        <v>1</v>
      </c>
      <c r="I2185" t="s">
        <v>85</v>
      </c>
      <c r="J2185" t="s">
        <v>86</v>
      </c>
      <c r="K2185">
        <v>76</v>
      </c>
    </row>
    <row r="2186" spans="1:11">
      <c r="A2186" t="s">
        <v>66</v>
      </c>
      <c r="B2186">
        <v>2157</v>
      </c>
      <c r="C2186" t="s">
        <v>46</v>
      </c>
      <c r="D2186" t="s">
        <v>29</v>
      </c>
      <c r="E2186" t="s">
        <v>23</v>
      </c>
      <c r="F2186" t="s">
        <v>0</v>
      </c>
      <c r="G2186" t="s">
        <v>24</v>
      </c>
      <c r="H2186" t="s">
        <v>5</v>
      </c>
      <c r="I2186" t="s">
        <v>83</v>
      </c>
      <c r="J2186" t="s">
        <v>84</v>
      </c>
      <c r="K2186">
        <v>4983</v>
      </c>
    </row>
    <row r="2187" spans="1:11">
      <c r="A2187" t="s">
        <v>66</v>
      </c>
      <c r="B2187">
        <v>2221</v>
      </c>
      <c r="C2187" t="s">
        <v>58</v>
      </c>
      <c r="D2187" t="s">
        <v>22</v>
      </c>
      <c r="E2187" t="s">
        <v>23</v>
      </c>
      <c r="F2187" t="s">
        <v>8</v>
      </c>
      <c r="G2187" t="s">
        <v>14</v>
      </c>
      <c r="H2187" t="s">
        <v>5</v>
      </c>
      <c r="I2187" t="s">
        <v>83</v>
      </c>
      <c r="J2187" t="s">
        <v>84</v>
      </c>
      <c r="K2187">
        <v>1260</v>
      </c>
    </row>
    <row r="2188" spans="1:11">
      <c r="A2188" t="s">
        <v>66</v>
      </c>
      <c r="B2188">
        <v>2221</v>
      </c>
      <c r="C2188" t="s">
        <v>58</v>
      </c>
      <c r="D2188" t="s">
        <v>22</v>
      </c>
      <c r="E2188" t="s">
        <v>23</v>
      </c>
      <c r="F2188" t="s">
        <v>3</v>
      </c>
      <c r="G2188" t="s">
        <v>43</v>
      </c>
      <c r="H2188" t="s">
        <v>5</v>
      </c>
      <c r="I2188" t="s">
        <v>83</v>
      </c>
      <c r="J2188" t="s">
        <v>84</v>
      </c>
      <c r="K2188">
        <v>5926</v>
      </c>
    </row>
    <row r="2189" spans="1:11">
      <c r="A2189" t="s">
        <v>66</v>
      </c>
      <c r="B2189">
        <v>2191</v>
      </c>
      <c r="C2189" t="s">
        <v>39</v>
      </c>
      <c r="D2189" t="s">
        <v>35</v>
      </c>
      <c r="E2189" t="s">
        <v>23</v>
      </c>
      <c r="F2189" t="s">
        <v>16</v>
      </c>
      <c r="G2189" t="s">
        <v>17</v>
      </c>
      <c r="H2189" t="s">
        <v>1</v>
      </c>
      <c r="I2189" t="s">
        <v>83</v>
      </c>
      <c r="J2189" t="s">
        <v>84</v>
      </c>
      <c r="K2189">
        <v>742</v>
      </c>
    </row>
    <row r="2190" spans="1:11">
      <c r="A2190" t="s">
        <v>66</v>
      </c>
      <c r="B2190">
        <v>2251</v>
      </c>
      <c r="C2190" t="s">
        <v>25</v>
      </c>
      <c r="D2190" t="s">
        <v>26</v>
      </c>
      <c r="E2190" t="s">
        <v>27</v>
      </c>
      <c r="F2190" t="s">
        <v>0</v>
      </c>
      <c r="G2190" t="s">
        <v>24</v>
      </c>
      <c r="H2190" t="s">
        <v>5</v>
      </c>
      <c r="I2190" t="s">
        <v>83</v>
      </c>
      <c r="J2190" t="s">
        <v>84</v>
      </c>
      <c r="K2190">
        <v>6537</v>
      </c>
    </row>
    <row r="2191" spans="1:11">
      <c r="A2191" t="s">
        <v>66</v>
      </c>
      <c r="B2191">
        <v>2234</v>
      </c>
      <c r="C2191" t="s">
        <v>61</v>
      </c>
      <c r="D2191" t="s">
        <v>38</v>
      </c>
      <c r="E2191" t="s">
        <v>23</v>
      </c>
      <c r="F2191" t="s">
        <v>16</v>
      </c>
      <c r="G2191" t="s">
        <v>17</v>
      </c>
      <c r="H2191" t="s">
        <v>1</v>
      </c>
      <c r="I2191" t="s">
        <v>85</v>
      </c>
      <c r="J2191" t="s">
        <v>86</v>
      </c>
      <c r="K2191">
        <v>16</v>
      </c>
    </row>
    <row r="2192" spans="1:11">
      <c r="A2192" t="s">
        <v>66</v>
      </c>
      <c r="B2192">
        <v>2224</v>
      </c>
      <c r="C2192" t="s">
        <v>60</v>
      </c>
      <c r="D2192" t="s">
        <v>41</v>
      </c>
      <c r="E2192" t="s">
        <v>23</v>
      </c>
      <c r="F2192" t="s">
        <v>12</v>
      </c>
      <c r="G2192" t="s">
        <v>13</v>
      </c>
      <c r="H2192" t="s">
        <v>1</v>
      </c>
      <c r="I2192" t="s">
        <v>83</v>
      </c>
      <c r="J2192" t="s">
        <v>84</v>
      </c>
      <c r="K2192">
        <v>804</v>
      </c>
    </row>
    <row r="2193" spans="1:11">
      <c r="A2193" t="s">
        <v>66</v>
      </c>
      <c r="B2193">
        <v>2194</v>
      </c>
      <c r="C2193" t="s">
        <v>30</v>
      </c>
      <c r="D2193" t="s">
        <v>31</v>
      </c>
      <c r="E2193" t="s">
        <v>23</v>
      </c>
      <c r="F2193" t="s">
        <v>3</v>
      </c>
      <c r="G2193" t="s">
        <v>43</v>
      </c>
      <c r="H2193" t="s">
        <v>1</v>
      </c>
      <c r="I2193" t="s">
        <v>83</v>
      </c>
      <c r="J2193" t="s">
        <v>84</v>
      </c>
      <c r="K2193">
        <v>604</v>
      </c>
    </row>
    <row r="2194" spans="1:11">
      <c r="A2194" t="s">
        <v>66</v>
      </c>
      <c r="B2194">
        <v>2241</v>
      </c>
      <c r="C2194" t="s">
        <v>37</v>
      </c>
      <c r="D2194" t="s">
        <v>38</v>
      </c>
      <c r="E2194" t="s">
        <v>23</v>
      </c>
      <c r="F2194" t="s">
        <v>16</v>
      </c>
      <c r="G2194" t="s">
        <v>17</v>
      </c>
      <c r="H2194" t="s">
        <v>1</v>
      </c>
      <c r="I2194" t="s">
        <v>85</v>
      </c>
      <c r="J2194" t="s">
        <v>86</v>
      </c>
      <c r="K2194">
        <v>61</v>
      </c>
    </row>
    <row r="2195" spans="1:11">
      <c r="A2195" t="s">
        <v>66</v>
      </c>
      <c r="B2195">
        <v>2214</v>
      </c>
      <c r="C2195" t="s">
        <v>21</v>
      </c>
      <c r="D2195" t="s">
        <v>22</v>
      </c>
      <c r="E2195" t="s">
        <v>23</v>
      </c>
      <c r="F2195" t="s">
        <v>8</v>
      </c>
      <c r="G2195" t="s">
        <v>14</v>
      </c>
      <c r="H2195" t="s">
        <v>5</v>
      </c>
      <c r="I2195" t="s">
        <v>85</v>
      </c>
      <c r="J2195" t="s">
        <v>86</v>
      </c>
      <c r="K2195">
        <v>100</v>
      </c>
    </row>
    <row r="2196" spans="1:11">
      <c r="A2196" t="s">
        <v>66</v>
      </c>
      <c r="B2196">
        <v>2201</v>
      </c>
      <c r="C2196" t="s">
        <v>51</v>
      </c>
      <c r="D2196" t="s">
        <v>31</v>
      </c>
      <c r="E2196" t="s">
        <v>23</v>
      </c>
      <c r="F2196" t="s">
        <v>9</v>
      </c>
      <c r="G2196" t="s">
        <v>10</v>
      </c>
      <c r="H2196" t="s">
        <v>1</v>
      </c>
      <c r="I2196" t="s">
        <v>85</v>
      </c>
      <c r="J2196" t="s">
        <v>86</v>
      </c>
      <c r="K2196">
        <v>884</v>
      </c>
    </row>
    <row r="2197" spans="1:11">
      <c r="A2197" t="s">
        <v>66</v>
      </c>
      <c r="B2197">
        <v>2217</v>
      </c>
      <c r="C2197" t="s">
        <v>36</v>
      </c>
      <c r="D2197" t="s">
        <v>22</v>
      </c>
      <c r="E2197" t="s">
        <v>23</v>
      </c>
      <c r="F2197" t="s">
        <v>2</v>
      </c>
      <c r="G2197" t="s">
        <v>11</v>
      </c>
      <c r="H2197" t="s">
        <v>1</v>
      </c>
      <c r="I2197" t="s">
        <v>85</v>
      </c>
      <c r="J2197" t="s">
        <v>86</v>
      </c>
      <c r="K2197">
        <v>6719</v>
      </c>
    </row>
    <row r="2198" spans="1:11">
      <c r="A2198" t="s">
        <v>92</v>
      </c>
      <c r="B2198">
        <v>2167</v>
      </c>
      <c r="C2198" t="s">
        <v>63</v>
      </c>
      <c r="D2198" t="s">
        <v>33</v>
      </c>
      <c r="E2198" t="s">
        <v>23</v>
      </c>
      <c r="F2198" t="s">
        <v>4</v>
      </c>
      <c r="G2198" t="s">
        <v>6</v>
      </c>
      <c r="H2198" t="s">
        <v>1</v>
      </c>
      <c r="I2198" t="s">
        <v>83</v>
      </c>
      <c r="J2198" t="s">
        <v>84</v>
      </c>
      <c r="K2198">
        <v>1014</v>
      </c>
    </row>
    <row r="2199" spans="1:11">
      <c r="A2199" t="s">
        <v>92</v>
      </c>
      <c r="B2199">
        <v>2237</v>
      </c>
      <c r="C2199" t="s">
        <v>42</v>
      </c>
      <c r="D2199" t="s">
        <v>38</v>
      </c>
      <c r="E2199" t="s">
        <v>23</v>
      </c>
      <c r="F2199" t="s">
        <v>93</v>
      </c>
      <c r="G2199" t="s">
        <v>94</v>
      </c>
      <c r="H2199" t="s">
        <v>5</v>
      </c>
      <c r="I2199" t="s">
        <v>83</v>
      </c>
      <c r="J2199" t="s">
        <v>84</v>
      </c>
      <c r="K2199">
        <v>3</v>
      </c>
    </row>
    <row r="2200" spans="1:11">
      <c r="A2200" t="s">
        <v>92</v>
      </c>
      <c r="B2200">
        <v>2217</v>
      </c>
      <c r="C2200" t="s">
        <v>36</v>
      </c>
      <c r="D2200" t="s">
        <v>22</v>
      </c>
      <c r="E2200" t="s">
        <v>23</v>
      </c>
      <c r="F2200" t="s">
        <v>16</v>
      </c>
      <c r="G2200" t="s">
        <v>17</v>
      </c>
      <c r="H2200" t="s">
        <v>1</v>
      </c>
      <c r="I2200" t="s">
        <v>85</v>
      </c>
      <c r="J2200" t="s">
        <v>86</v>
      </c>
      <c r="K2200">
        <v>20</v>
      </c>
    </row>
    <row r="2201" spans="1:11">
      <c r="A2201" t="s">
        <v>92</v>
      </c>
      <c r="B2201">
        <v>2237</v>
      </c>
      <c r="C2201" t="s">
        <v>42</v>
      </c>
      <c r="D2201" t="s">
        <v>38</v>
      </c>
      <c r="E2201" t="s">
        <v>23</v>
      </c>
      <c r="F2201" t="s">
        <v>0</v>
      </c>
      <c r="G2201" t="s">
        <v>24</v>
      </c>
      <c r="H2201" t="s">
        <v>1</v>
      </c>
      <c r="I2201" t="s">
        <v>83</v>
      </c>
      <c r="J2201" t="s">
        <v>84</v>
      </c>
      <c r="K2201">
        <v>1771</v>
      </c>
    </row>
    <row r="2202" spans="1:11">
      <c r="A2202" t="s">
        <v>92</v>
      </c>
      <c r="B2202">
        <v>2227</v>
      </c>
      <c r="C2202" t="s">
        <v>44</v>
      </c>
      <c r="D2202" t="s">
        <v>41</v>
      </c>
      <c r="E2202" t="s">
        <v>23</v>
      </c>
      <c r="F2202" t="s">
        <v>12</v>
      </c>
      <c r="G2202" t="s">
        <v>13</v>
      </c>
      <c r="H2202" t="s">
        <v>1</v>
      </c>
      <c r="I2202" t="s">
        <v>83</v>
      </c>
      <c r="J2202" t="s">
        <v>84</v>
      </c>
      <c r="K2202">
        <v>322</v>
      </c>
    </row>
    <row r="2203" spans="1:11">
      <c r="A2203" t="s">
        <v>92</v>
      </c>
      <c r="B2203">
        <v>2227</v>
      </c>
      <c r="C2203" t="s">
        <v>44</v>
      </c>
      <c r="D2203" t="s">
        <v>41</v>
      </c>
      <c r="E2203" t="s">
        <v>23</v>
      </c>
      <c r="F2203" t="s">
        <v>9</v>
      </c>
      <c r="G2203" t="s">
        <v>10</v>
      </c>
      <c r="H2203" t="s">
        <v>1</v>
      </c>
      <c r="I2203" t="s">
        <v>83</v>
      </c>
      <c r="J2203" t="s">
        <v>84</v>
      </c>
      <c r="K2203">
        <v>358</v>
      </c>
    </row>
    <row r="2204" spans="1:11">
      <c r="A2204" t="s">
        <v>92</v>
      </c>
      <c r="B2204">
        <v>2217</v>
      </c>
      <c r="C2204" t="s">
        <v>36</v>
      </c>
      <c r="D2204" t="s">
        <v>22</v>
      </c>
      <c r="E2204" t="s">
        <v>23</v>
      </c>
      <c r="F2204" t="s">
        <v>3</v>
      </c>
      <c r="G2204" t="s">
        <v>43</v>
      </c>
      <c r="H2204" t="s">
        <v>5</v>
      </c>
      <c r="I2204" t="s">
        <v>83</v>
      </c>
      <c r="J2204" t="s">
        <v>84</v>
      </c>
      <c r="K2204">
        <v>1045</v>
      </c>
    </row>
    <row r="2205" spans="1:11">
      <c r="A2205" t="s">
        <v>92</v>
      </c>
      <c r="B2205">
        <v>2187</v>
      </c>
      <c r="C2205" t="s">
        <v>34</v>
      </c>
      <c r="D2205" t="s">
        <v>35</v>
      </c>
      <c r="E2205" t="s">
        <v>23</v>
      </c>
      <c r="F2205" t="s">
        <v>9</v>
      </c>
      <c r="G2205" t="s">
        <v>10</v>
      </c>
      <c r="H2205" t="s">
        <v>5</v>
      </c>
      <c r="I2205" t="s">
        <v>83</v>
      </c>
      <c r="J2205" t="s">
        <v>84</v>
      </c>
      <c r="K2205">
        <v>332</v>
      </c>
    </row>
    <row r="2206" spans="1:11">
      <c r="A2206" t="s">
        <v>92</v>
      </c>
      <c r="B2206">
        <v>2247</v>
      </c>
      <c r="C2206" t="s">
        <v>64</v>
      </c>
      <c r="D2206" t="s">
        <v>26</v>
      </c>
      <c r="E2206" t="s">
        <v>23</v>
      </c>
      <c r="F2206" t="s">
        <v>12</v>
      </c>
      <c r="G2206" t="s">
        <v>13</v>
      </c>
      <c r="H2206" t="s">
        <v>1</v>
      </c>
      <c r="I2206" t="s">
        <v>83</v>
      </c>
      <c r="J2206" t="s">
        <v>84</v>
      </c>
      <c r="K2206">
        <v>303</v>
      </c>
    </row>
    <row r="2207" spans="1:11">
      <c r="A2207" t="s">
        <v>92</v>
      </c>
      <c r="B2207">
        <v>2247</v>
      </c>
      <c r="C2207" t="s">
        <v>64</v>
      </c>
      <c r="D2207" t="s">
        <v>26</v>
      </c>
      <c r="E2207" t="s">
        <v>23</v>
      </c>
      <c r="F2207" t="s">
        <v>4</v>
      </c>
      <c r="G2207" t="s">
        <v>6</v>
      </c>
      <c r="H2207" t="s">
        <v>1</v>
      </c>
      <c r="I2207" t="s">
        <v>83</v>
      </c>
      <c r="J2207" t="s">
        <v>84</v>
      </c>
      <c r="K2207">
        <v>1035</v>
      </c>
    </row>
    <row r="2208" spans="1:11">
      <c r="A2208" t="s">
        <v>92</v>
      </c>
      <c r="B2208">
        <v>2167</v>
      </c>
      <c r="C2208" t="s">
        <v>63</v>
      </c>
      <c r="D2208" t="s">
        <v>33</v>
      </c>
      <c r="E2208" t="s">
        <v>23</v>
      </c>
      <c r="F2208" t="s">
        <v>12</v>
      </c>
      <c r="G2208" t="s">
        <v>13</v>
      </c>
      <c r="H2208" t="s">
        <v>5</v>
      </c>
      <c r="I2208" t="s">
        <v>85</v>
      </c>
      <c r="J2208" t="s">
        <v>86</v>
      </c>
      <c r="K2208">
        <v>99</v>
      </c>
    </row>
    <row r="2209" spans="1:11">
      <c r="A2209" t="s">
        <v>92</v>
      </c>
      <c r="B2209">
        <v>2217</v>
      </c>
      <c r="C2209" t="s">
        <v>36</v>
      </c>
      <c r="D2209" t="s">
        <v>22</v>
      </c>
      <c r="E2209" t="s">
        <v>23</v>
      </c>
      <c r="F2209" t="s">
        <v>3</v>
      </c>
      <c r="G2209" t="s">
        <v>43</v>
      </c>
      <c r="H2209" t="s">
        <v>1</v>
      </c>
      <c r="I2209" t="s">
        <v>83</v>
      </c>
      <c r="J2209" t="s">
        <v>84</v>
      </c>
      <c r="K2209">
        <v>265</v>
      </c>
    </row>
    <row r="2210" spans="1:11">
      <c r="A2210" t="s">
        <v>92</v>
      </c>
      <c r="B2210">
        <v>2217</v>
      </c>
      <c r="C2210" t="s">
        <v>36</v>
      </c>
      <c r="D2210" t="s">
        <v>22</v>
      </c>
      <c r="E2210" t="s">
        <v>23</v>
      </c>
      <c r="F2210" t="s">
        <v>12</v>
      </c>
      <c r="G2210" t="s">
        <v>13</v>
      </c>
      <c r="H2210" t="s">
        <v>1</v>
      </c>
      <c r="I2210" t="s">
        <v>85</v>
      </c>
      <c r="J2210" t="s">
        <v>86</v>
      </c>
      <c r="K2210">
        <v>43</v>
      </c>
    </row>
    <row r="2211" spans="1:11">
      <c r="A2211" t="s">
        <v>92</v>
      </c>
      <c r="B2211">
        <v>2177</v>
      </c>
      <c r="C2211" t="s">
        <v>52</v>
      </c>
      <c r="D2211" t="s">
        <v>53</v>
      </c>
      <c r="E2211" t="s">
        <v>23</v>
      </c>
      <c r="F2211" t="s">
        <v>3</v>
      </c>
      <c r="G2211" t="s">
        <v>43</v>
      </c>
      <c r="H2211" t="s">
        <v>1</v>
      </c>
      <c r="I2211" t="s">
        <v>83</v>
      </c>
      <c r="J2211" t="s">
        <v>84</v>
      </c>
      <c r="K2211">
        <v>237</v>
      </c>
    </row>
    <row r="2212" spans="1:11">
      <c r="A2212" t="s">
        <v>92</v>
      </c>
      <c r="B2212">
        <v>2177</v>
      </c>
      <c r="C2212" t="s">
        <v>52</v>
      </c>
      <c r="D2212" t="s">
        <v>53</v>
      </c>
      <c r="E2212" t="s">
        <v>23</v>
      </c>
      <c r="F2212" t="s">
        <v>95</v>
      </c>
      <c r="G2212" t="s">
        <v>96</v>
      </c>
      <c r="H2212" t="s">
        <v>97</v>
      </c>
      <c r="I2212" t="s">
        <v>83</v>
      </c>
      <c r="J2212" t="s">
        <v>84</v>
      </c>
      <c r="K2212">
        <v>1</v>
      </c>
    </row>
    <row r="2213" spans="1:11">
      <c r="A2213" t="s">
        <v>92</v>
      </c>
      <c r="B2213">
        <v>2157</v>
      </c>
      <c r="C2213" t="s">
        <v>46</v>
      </c>
      <c r="D2213" t="s">
        <v>29</v>
      </c>
      <c r="E2213" t="s">
        <v>23</v>
      </c>
      <c r="F2213" t="s">
        <v>93</v>
      </c>
      <c r="G2213" t="s">
        <v>94</v>
      </c>
      <c r="H2213" t="s">
        <v>5</v>
      </c>
      <c r="I2213" t="s">
        <v>83</v>
      </c>
      <c r="J2213" t="s">
        <v>84</v>
      </c>
      <c r="K2213">
        <v>1</v>
      </c>
    </row>
    <row r="2214" spans="1:11">
      <c r="A2214" t="s">
        <v>92</v>
      </c>
      <c r="B2214">
        <v>2237</v>
      </c>
      <c r="C2214" t="s">
        <v>42</v>
      </c>
      <c r="D2214" t="s">
        <v>38</v>
      </c>
      <c r="E2214" t="s">
        <v>23</v>
      </c>
      <c r="F2214" t="s">
        <v>8</v>
      </c>
      <c r="G2214" t="s">
        <v>14</v>
      </c>
      <c r="H2214" t="s">
        <v>1</v>
      </c>
      <c r="I2214" t="s">
        <v>85</v>
      </c>
      <c r="J2214" t="s">
        <v>86</v>
      </c>
      <c r="K2214">
        <v>229</v>
      </c>
    </row>
    <row r="2215" spans="1:11">
      <c r="A2215" t="s">
        <v>92</v>
      </c>
      <c r="B2215">
        <v>2167</v>
      </c>
      <c r="C2215" t="s">
        <v>63</v>
      </c>
      <c r="D2215" t="s">
        <v>33</v>
      </c>
      <c r="E2215" t="s">
        <v>23</v>
      </c>
      <c r="F2215" t="s">
        <v>16</v>
      </c>
      <c r="G2215" t="s">
        <v>17</v>
      </c>
      <c r="H2215" t="s">
        <v>5</v>
      </c>
      <c r="I2215" t="s">
        <v>85</v>
      </c>
      <c r="J2215" t="s">
        <v>86</v>
      </c>
      <c r="K2215">
        <v>40</v>
      </c>
    </row>
    <row r="2216" spans="1:11">
      <c r="A2216" t="s">
        <v>92</v>
      </c>
      <c r="B2216">
        <v>2167</v>
      </c>
      <c r="C2216" t="s">
        <v>63</v>
      </c>
      <c r="D2216" t="s">
        <v>33</v>
      </c>
      <c r="E2216" t="s">
        <v>23</v>
      </c>
      <c r="F2216" t="s">
        <v>88</v>
      </c>
      <c r="G2216" t="s">
        <v>88</v>
      </c>
      <c r="H2216" t="s">
        <v>88</v>
      </c>
      <c r="I2216" t="s">
        <v>83</v>
      </c>
      <c r="J2216" t="s">
        <v>84</v>
      </c>
      <c r="K2216">
        <v>1</v>
      </c>
    </row>
    <row r="2217" spans="1:11">
      <c r="A2217" t="s">
        <v>92</v>
      </c>
      <c r="B2217">
        <v>2207</v>
      </c>
      <c r="C2217" t="s">
        <v>57</v>
      </c>
      <c r="D2217" t="s">
        <v>49</v>
      </c>
      <c r="E2217" t="s">
        <v>23</v>
      </c>
      <c r="F2217" t="s">
        <v>2</v>
      </c>
      <c r="G2217" t="s">
        <v>11</v>
      </c>
      <c r="H2217" t="s">
        <v>1</v>
      </c>
      <c r="I2217" t="s">
        <v>85</v>
      </c>
      <c r="J2217" t="s">
        <v>86</v>
      </c>
      <c r="K2217">
        <v>631</v>
      </c>
    </row>
    <row r="2218" spans="1:11">
      <c r="A2218" t="s">
        <v>92</v>
      </c>
      <c r="B2218">
        <v>2207</v>
      </c>
      <c r="C2218" t="s">
        <v>57</v>
      </c>
      <c r="D2218" t="s">
        <v>49</v>
      </c>
      <c r="E2218" t="s">
        <v>23</v>
      </c>
      <c r="F2218" t="s">
        <v>3</v>
      </c>
      <c r="G2218" t="s">
        <v>43</v>
      </c>
      <c r="H2218" t="s">
        <v>1</v>
      </c>
      <c r="I2218" t="s">
        <v>85</v>
      </c>
      <c r="J2218" t="s">
        <v>86</v>
      </c>
      <c r="K2218">
        <v>28</v>
      </c>
    </row>
    <row r="2219" spans="1:11">
      <c r="A2219" t="s">
        <v>92</v>
      </c>
      <c r="B2219">
        <v>2227</v>
      </c>
      <c r="C2219" t="s">
        <v>44</v>
      </c>
      <c r="D2219" t="s">
        <v>41</v>
      </c>
      <c r="E2219" t="s">
        <v>23</v>
      </c>
      <c r="F2219" t="s">
        <v>12</v>
      </c>
      <c r="G2219" t="s">
        <v>13</v>
      </c>
      <c r="H2219" t="s">
        <v>5</v>
      </c>
      <c r="I2219" t="s">
        <v>85</v>
      </c>
      <c r="J2219" t="s">
        <v>86</v>
      </c>
      <c r="K2219">
        <v>95</v>
      </c>
    </row>
    <row r="2220" spans="1:11">
      <c r="A2220" t="s">
        <v>92</v>
      </c>
      <c r="B2220">
        <v>2167</v>
      </c>
      <c r="C2220" t="s">
        <v>63</v>
      </c>
      <c r="D2220" t="s">
        <v>33</v>
      </c>
      <c r="E2220" t="s">
        <v>23</v>
      </c>
      <c r="F2220" t="s">
        <v>2</v>
      </c>
      <c r="G2220" t="s">
        <v>11</v>
      </c>
      <c r="H2220" t="s">
        <v>5</v>
      </c>
      <c r="I2220" t="s">
        <v>83</v>
      </c>
      <c r="J2220" t="s">
        <v>84</v>
      </c>
      <c r="K2220">
        <v>492</v>
      </c>
    </row>
    <row r="2221" spans="1:11">
      <c r="A2221" t="s">
        <v>92</v>
      </c>
      <c r="B2221">
        <v>2157</v>
      </c>
      <c r="C2221" t="s">
        <v>46</v>
      </c>
      <c r="D2221" t="s">
        <v>29</v>
      </c>
      <c r="E2221" t="s">
        <v>23</v>
      </c>
      <c r="F2221" t="s">
        <v>9</v>
      </c>
      <c r="G2221" t="s">
        <v>10</v>
      </c>
      <c r="H2221" t="s">
        <v>5</v>
      </c>
      <c r="I2221" t="s">
        <v>83</v>
      </c>
      <c r="J2221" t="s">
        <v>84</v>
      </c>
      <c r="K2221">
        <v>315</v>
      </c>
    </row>
    <row r="2222" spans="1:11">
      <c r="A2222" t="s">
        <v>92</v>
      </c>
      <c r="B2222">
        <v>2177</v>
      </c>
      <c r="C2222" t="s">
        <v>52</v>
      </c>
      <c r="D2222" t="s">
        <v>53</v>
      </c>
      <c r="E2222" t="s">
        <v>23</v>
      </c>
      <c r="F2222" t="s">
        <v>16</v>
      </c>
      <c r="G2222" t="s">
        <v>17</v>
      </c>
      <c r="H2222" t="s">
        <v>1</v>
      </c>
      <c r="I2222" t="s">
        <v>83</v>
      </c>
      <c r="J2222" t="s">
        <v>84</v>
      </c>
      <c r="K2222">
        <v>76</v>
      </c>
    </row>
    <row r="2223" spans="1:11">
      <c r="A2223" t="s">
        <v>92</v>
      </c>
      <c r="B2223">
        <v>2157</v>
      </c>
      <c r="C2223" t="s">
        <v>46</v>
      </c>
      <c r="D2223" t="s">
        <v>29</v>
      </c>
      <c r="E2223" t="s">
        <v>23</v>
      </c>
      <c r="F2223" t="s">
        <v>16</v>
      </c>
      <c r="G2223" t="s">
        <v>17</v>
      </c>
      <c r="H2223" t="s">
        <v>1</v>
      </c>
      <c r="I2223" t="s">
        <v>83</v>
      </c>
      <c r="J2223" t="s">
        <v>84</v>
      </c>
      <c r="K2223">
        <v>34</v>
      </c>
    </row>
    <row r="2224" spans="1:11">
      <c r="A2224" t="s">
        <v>92</v>
      </c>
      <c r="B2224">
        <v>2207</v>
      </c>
      <c r="C2224" t="s">
        <v>57</v>
      </c>
      <c r="D2224" t="s">
        <v>49</v>
      </c>
      <c r="E2224" t="s">
        <v>23</v>
      </c>
      <c r="F2224" t="s">
        <v>8</v>
      </c>
      <c r="G2224" t="s">
        <v>14</v>
      </c>
      <c r="H2224" t="s">
        <v>1</v>
      </c>
      <c r="I2224" t="s">
        <v>85</v>
      </c>
      <c r="J2224" t="s">
        <v>86</v>
      </c>
      <c r="K2224">
        <v>196</v>
      </c>
    </row>
    <row r="2225" spans="1:11">
      <c r="A2225" t="s">
        <v>92</v>
      </c>
      <c r="B2225">
        <v>2157</v>
      </c>
      <c r="C2225" t="s">
        <v>46</v>
      </c>
      <c r="D2225" t="s">
        <v>29</v>
      </c>
      <c r="E2225" t="s">
        <v>23</v>
      </c>
      <c r="F2225" t="s">
        <v>3</v>
      </c>
      <c r="G2225" t="s">
        <v>43</v>
      </c>
      <c r="H2225" t="s">
        <v>5</v>
      </c>
      <c r="I2225" t="s">
        <v>83</v>
      </c>
      <c r="J2225" t="s">
        <v>84</v>
      </c>
      <c r="K2225">
        <v>989</v>
      </c>
    </row>
    <row r="2226" spans="1:11">
      <c r="A2226" t="s">
        <v>92</v>
      </c>
      <c r="B2226">
        <v>2207</v>
      </c>
      <c r="C2226" t="s">
        <v>57</v>
      </c>
      <c r="D2226" t="s">
        <v>49</v>
      </c>
      <c r="E2226" t="s">
        <v>23</v>
      </c>
      <c r="F2226" t="s">
        <v>8</v>
      </c>
      <c r="G2226" t="s">
        <v>14</v>
      </c>
      <c r="H2226" t="s">
        <v>5</v>
      </c>
      <c r="I2226" t="s">
        <v>85</v>
      </c>
      <c r="J2226" t="s">
        <v>86</v>
      </c>
      <c r="K2226">
        <v>166</v>
      </c>
    </row>
    <row r="2227" spans="1:11">
      <c r="A2227" t="s">
        <v>92</v>
      </c>
      <c r="B2227">
        <v>2227</v>
      </c>
      <c r="C2227" t="s">
        <v>44</v>
      </c>
      <c r="D2227" t="s">
        <v>41</v>
      </c>
      <c r="E2227" t="s">
        <v>23</v>
      </c>
      <c r="F2227" t="s">
        <v>2</v>
      </c>
      <c r="G2227" t="s">
        <v>11</v>
      </c>
      <c r="H2227" t="s">
        <v>5</v>
      </c>
      <c r="I2227" t="s">
        <v>85</v>
      </c>
      <c r="J2227" t="s">
        <v>86</v>
      </c>
      <c r="K2227">
        <v>67</v>
      </c>
    </row>
    <row r="2228" spans="1:11">
      <c r="A2228" t="s">
        <v>92</v>
      </c>
      <c r="B2228">
        <v>2217</v>
      </c>
      <c r="C2228" t="s">
        <v>36</v>
      </c>
      <c r="D2228" t="s">
        <v>22</v>
      </c>
      <c r="E2228" t="s">
        <v>23</v>
      </c>
      <c r="F2228" t="s">
        <v>9</v>
      </c>
      <c r="G2228" t="s">
        <v>10</v>
      </c>
      <c r="H2228" t="s">
        <v>5</v>
      </c>
      <c r="I2228" t="s">
        <v>83</v>
      </c>
      <c r="J2228" t="s">
        <v>84</v>
      </c>
      <c r="K2228">
        <v>325</v>
      </c>
    </row>
    <row r="2229" spans="1:11">
      <c r="A2229" t="s">
        <v>92</v>
      </c>
      <c r="B2229">
        <v>2197</v>
      </c>
      <c r="C2229" t="s">
        <v>62</v>
      </c>
      <c r="D2229" t="s">
        <v>31</v>
      </c>
      <c r="E2229" t="s">
        <v>23</v>
      </c>
      <c r="F2229" t="s">
        <v>4</v>
      </c>
      <c r="G2229" t="s">
        <v>6</v>
      </c>
      <c r="H2229" t="s">
        <v>1</v>
      </c>
      <c r="I2229" t="s">
        <v>83</v>
      </c>
      <c r="J2229" t="s">
        <v>84</v>
      </c>
      <c r="K2229">
        <v>1098</v>
      </c>
    </row>
    <row r="2230" spans="1:11">
      <c r="A2230" t="s">
        <v>92</v>
      </c>
      <c r="B2230">
        <v>2227</v>
      </c>
      <c r="C2230" t="s">
        <v>44</v>
      </c>
      <c r="D2230" t="s">
        <v>41</v>
      </c>
      <c r="E2230" t="s">
        <v>23</v>
      </c>
      <c r="F2230" t="s">
        <v>4</v>
      </c>
      <c r="G2230" t="s">
        <v>6</v>
      </c>
      <c r="H2230" t="s">
        <v>1</v>
      </c>
      <c r="I2230" t="s">
        <v>85</v>
      </c>
      <c r="J2230" t="s">
        <v>86</v>
      </c>
      <c r="K2230">
        <v>238</v>
      </c>
    </row>
    <row r="2231" spans="1:11">
      <c r="A2231" t="s">
        <v>92</v>
      </c>
      <c r="B2231">
        <v>2187</v>
      </c>
      <c r="C2231" t="s">
        <v>34</v>
      </c>
      <c r="D2231" t="s">
        <v>35</v>
      </c>
      <c r="E2231" t="s">
        <v>23</v>
      </c>
      <c r="F2231" t="s">
        <v>16</v>
      </c>
      <c r="G2231" t="s">
        <v>17</v>
      </c>
      <c r="H2231" t="s">
        <v>5</v>
      </c>
      <c r="I2231" t="s">
        <v>85</v>
      </c>
      <c r="J2231" t="s">
        <v>86</v>
      </c>
      <c r="K2231">
        <v>35</v>
      </c>
    </row>
    <row r="2232" spans="1:11">
      <c r="A2232" t="s">
        <v>92</v>
      </c>
      <c r="B2232">
        <v>2157</v>
      </c>
      <c r="C2232" t="s">
        <v>46</v>
      </c>
      <c r="D2232" t="s">
        <v>29</v>
      </c>
      <c r="E2232" t="s">
        <v>23</v>
      </c>
      <c r="F2232" t="s">
        <v>4</v>
      </c>
      <c r="G2232" t="s">
        <v>6</v>
      </c>
      <c r="H2232" t="s">
        <v>5</v>
      </c>
      <c r="I2232" t="s">
        <v>83</v>
      </c>
      <c r="J2232" t="s">
        <v>84</v>
      </c>
      <c r="K2232">
        <v>19</v>
      </c>
    </row>
    <row r="2233" spans="1:11">
      <c r="A2233" t="s">
        <v>92</v>
      </c>
      <c r="B2233">
        <v>2177</v>
      </c>
      <c r="C2233" t="s">
        <v>52</v>
      </c>
      <c r="D2233" t="s">
        <v>53</v>
      </c>
      <c r="E2233" t="s">
        <v>23</v>
      </c>
      <c r="F2233" t="s">
        <v>4</v>
      </c>
      <c r="G2233" t="s">
        <v>6</v>
      </c>
      <c r="H2233" t="s">
        <v>5</v>
      </c>
      <c r="I2233" t="s">
        <v>83</v>
      </c>
      <c r="J2233" t="s">
        <v>84</v>
      </c>
      <c r="K2233">
        <v>26</v>
      </c>
    </row>
    <row r="2234" spans="1:11">
      <c r="A2234" t="s">
        <v>92</v>
      </c>
      <c r="B2234">
        <v>2157</v>
      </c>
      <c r="C2234" t="s">
        <v>46</v>
      </c>
      <c r="D2234" t="s">
        <v>29</v>
      </c>
      <c r="E2234" t="s">
        <v>23</v>
      </c>
      <c r="F2234" t="s">
        <v>12</v>
      </c>
      <c r="G2234" t="s">
        <v>13</v>
      </c>
      <c r="H2234" t="s">
        <v>5</v>
      </c>
      <c r="I2234" t="s">
        <v>83</v>
      </c>
      <c r="J2234" t="s">
        <v>84</v>
      </c>
      <c r="K2234">
        <v>343</v>
      </c>
    </row>
    <row r="2235" spans="1:11">
      <c r="A2235" t="s">
        <v>92</v>
      </c>
      <c r="B2235">
        <v>2167</v>
      </c>
      <c r="C2235" t="s">
        <v>63</v>
      </c>
      <c r="D2235" t="s">
        <v>33</v>
      </c>
      <c r="E2235" t="s">
        <v>23</v>
      </c>
      <c r="F2235" t="s">
        <v>8</v>
      </c>
      <c r="G2235" t="s">
        <v>14</v>
      </c>
      <c r="H2235" t="s">
        <v>1</v>
      </c>
      <c r="I2235" t="s">
        <v>85</v>
      </c>
      <c r="J2235" t="s">
        <v>86</v>
      </c>
      <c r="K2235">
        <v>67</v>
      </c>
    </row>
    <row r="2236" spans="1:11">
      <c r="A2236" t="s">
        <v>92</v>
      </c>
      <c r="B2236">
        <v>2197</v>
      </c>
      <c r="C2236" t="s">
        <v>62</v>
      </c>
      <c r="D2236" t="s">
        <v>31</v>
      </c>
      <c r="E2236" t="s">
        <v>23</v>
      </c>
      <c r="F2236" t="s">
        <v>12</v>
      </c>
      <c r="G2236" t="s">
        <v>13</v>
      </c>
      <c r="H2236" t="s">
        <v>5</v>
      </c>
      <c r="I2236" t="s">
        <v>85</v>
      </c>
      <c r="J2236" t="s">
        <v>86</v>
      </c>
      <c r="K2236">
        <v>71</v>
      </c>
    </row>
    <row r="2237" spans="1:11">
      <c r="A2237" t="s">
        <v>92</v>
      </c>
      <c r="B2237">
        <v>2177</v>
      </c>
      <c r="C2237" t="s">
        <v>52</v>
      </c>
      <c r="D2237" t="s">
        <v>53</v>
      </c>
      <c r="E2237" t="s">
        <v>23</v>
      </c>
      <c r="F2237" t="s">
        <v>3</v>
      </c>
      <c r="G2237" t="s">
        <v>43</v>
      </c>
      <c r="H2237" t="s">
        <v>1</v>
      </c>
      <c r="I2237" t="s">
        <v>85</v>
      </c>
      <c r="J2237" t="s">
        <v>86</v>
      </c>
      <c r="K2237">
        <v>27</v>
      </c>
    </row>
    <row r="2238" spans="1:11">
      <c r="A2238" t="s">
        <v>92</v>
      </c>
      <c r="B2238">
        <v>2187</v>
      </c>
      <c r="C2238" t="s">
        <v>34</v>
      </c>
      <c r="D2238" t="s">
        <v>35</v>
      </c>
      <c r="E2238" t="s">
        <v>23</v>
      </c>
      <c r="F2238" t="s">
        <v>16</v>
      </c>
      <c r="G2238" t="s">
        <v>17</v>
      </c>
      <c r="H2238" t="s">
        <v>1</v>
      </c>
      <c r="I2238" t="s">
        <v>85</v>
      </c>
      <c r="J2238" t="s">
        <v>86</v>
      </c>
      <c r="K2238">
        <v>8</v>
      </c>
    </row>
    <row r="2239" spans="1:11">
      <c r="A2239" t="s">
        <v>92</v>
      </c>
      <c r="B2239">
        <v>2157</v>
      </c>
      <c r="C2239" t="s">
        <v>46</v>
      </c>
      <c r="D2239" t="s">
        <v>29</v>
      </c>
      <c r="E2239" t="s">
        <v>23</v>
      </c>
      <c r="F2239" t="s">
        <v>2</v>
      </c>
      <c r="G2239" t="s">
        <v>11</v>
      </c>
      <c r="H2239" t="s">
        <v>5</v>
      </c>
      <c r="I2239" t="s">
        <v>85</v>
      </c>
      <c r="J2239" t="s">
        <v>86</v>
      </c>
      <c r="K2239">
        <v>103</v>
      </c>
    </row>
    <row r="2240" spans="1:11">
      <c r="A2240" t="s">
        <v>92</v>
      </c>
      <c r="B2240">
        <v>2237</v>
      </c>
      <c r="C2240" t="s">
        <v>42</v>
      </c>
      <c r="D2240" t="s">
        <v>38</v>
      </c>
      <c r="E2240" t="s">
        <v>23</v>
      </c>
      <c r="F2240" t="s">
        <v>0</v>
      </c>
      <c r="G2240" t="s">
        <v>24</v>
      </c>
      <c r="H2240" t="s">
        <v>5</v>
      </c>
      <c r="I2240" t="s">
        <v>83</v>
      </c>
      <c r="J2240" t="s">
        <v>84</v>
      </c>
      <c r="K2240">
        <v>1068</v>
      </c>
    </row>
    <row r="2241" spans="1:11">
      <c r="A2241" t="s">
        <v>92</v>
      </c>
      <c r="B2241">
        <v>2187</v>
      </c>
      <c r="C2241" t="s">
        <v>34</v>
      </c>
      <c r="D2241" t="s">
        <v>35</v>
      </c>
      <c r="E2241" t="s">
        <v>23</v>
      </c>
      <c r="F2241" t="s">
        <v>0</v>
      </c>
      <c r="G2241" t="s">
        <v>24</v>
      </c>
      <c r="H2241" t="s">
        <v>1</v>
      </c>
      <c r="I2241" t="s">
        <v>85</v>
      </c>
      <c r="J2241" t="s">
        <v>86</v>
      </c>
      <c r="K2241">
        <v>204</v>
      </c>
    </row>
    <row r="2242" spans="1:11">
      <c r="A2242" t="s">
        <v>92</v>
      </c>
      <c r="B2242">
        <v>2237</v>
      </c>
      <c r="C2242" t="s">
        <v>42</v>
      </c>
      <c r="D2242" t="s">
        <v>38</v>
      </c>
      <c r="E2242" t="s">
        <v>23</v>
      </c>
      <c r="F2242" t="s">
        <v>8</v>
      </c>
      <c r="G2242" t="s">
        <v>14</v>
      </c>
      <c r="H2242" t="s">
        <v>5</v>
      </c>
      <c r="I2242" t="s">
        <v>83</v>
      </c>
      <c r="J2242" t="s">
        <v>84</v>
      </c>
      <c r="K2242">
        <v>202</v>
      </c>
    </row>
    <row r="2243" spans="1:11">
      <c r="A2243" t="s">
        <v>92</v>
      </c>
      <c r="B2243">
        <v>2187</v>
      </c>
      <c r="C2243" t="s">
        <v>34</v>
      </c>
      <c r="D2243" t="s">
        <v>35</v>
      </c>
      <c r="E2243" t="s">
        <v>23</v>
      </c>
      <c r="F2243" t="s">
        <v>95</v>
      </c>
      <c r="G2243" t="s">
        <v>96</v>
      </c>
      <c r="H2243" t="s">
        <v>97</v>
      </c>
      <c r="I2243" t="s">
        <v>83</v>
      </c>
      <c r="J2243" t="s">
        <v>84</v>
      </c>
      <c r="K2243">
        <v>1</v>
      </c>
    </row>
    <row r="2244" spans="1:11">
      <c r="A2244" t="s">
        <v>92</v>
      </c>
      <c r="B2244">
        <v>2177</v>
      </c>
      <c r="C2244" t="s">
        <v>52</v>
      </c>
      <c r="D2244" t="s">
        <v>53</v>
      </c>
      <c r="E2244" t="s">
        <v>23</v>
      </c>
      <c r="F2244" t="s">
        <v>0</v>
      </c>
      <c r="G2244" t="s">
        <v>24</v>
      </c>
      <c r="H2244" t="s">
        <v>5</v>
      </c>
      <c r="I2244" t="s">
        <v>83</v>
      </c>
      <c r="J2244" t="s">
        <v>84</v>
      </c>
      <c r="K2244">
        <v>862</v>
      </c>
    </row>
    <row r="2245" spans="1:11">
      <c r="A2245" t="s">
        <v>92</v>
      </c>
      <c r="B2245">
        <v>2197</v>
      </c>
      <c r="C2245" t="s">
        <v>62</v>
      </c>
      <c r="D2245" t="s">
        <v>31</v>
      </c>
      <c r="E2245" t="s">
        <v>23</v>
      </c>
      <c r="F2245" t="s">
        <v>0</v>
      </c>
      <c r="G2245" t="s">
        <v>24</v>
      </c>
      <c r="H2245" t="s">
        <v>1</v>
      </c>
      <c r="I2245" t="s">
        <v>83</v>
      </c>
      <c r="J2245" t="s">
        <v>84</v>
      </c>
      <c r="K2245">
        <v>1676</v>
      </c>
    </row>
    <row r="2246" spans="1:11">
      <c r="A2246" t="s">
        <v>92</v>
      </c>
      <c r="B2246">
        <v>2227</v>
      </c>
      <c r="C2246" t="s">
        <v>44</v>
      </c>
      <c r="D2246" t="s">
        <v>41</v>
      </c>
      <c r="E2246" t="s">
        <v>23</v>
      </c>
      <c r="F2246" t="s">
        <v>9</v>
      </c>
      <c r="G2246" t="s">
        <v>10</v>
      </c>
      <c r="H2246" t="s">
        <v>5</v>
      </c>
      <c r="I2246" t="s">
        <v>83</v>
      </c>
      <c r="J2246" t="s">
        <v>84</v>
      </c>
      <c r="K2246">
        <v>276</v>
      </c>
    </row>
    <row r="2247" spans="1:11">
      <c r="A2247" t="s">
        <v>92</v>
      </c>
      <c r="B2247">
        <v>2157</v>
      </c>
      <c r="C2247" t="s">
        <v>46</v>
      </c>
      <c r="D2247" t="s">
        <v>29</v>
      </c>
      <c r="E2247" t="s">
        <v>23</v>
      </c>
      <c r="F2247" t="s">
        <v>8</v>
      </c>
      <c r="G2247" t="s">
        <v>14</v>
      </c>
      <c r="H2247" t="s">
        <v>5</v>
      </c>
      <c r="I2247" t="s">
        <v>83</v>
      </c>
      <c r="J2247" t="s">
        <v>84</v>
      </c>
      <c r="K2247">
        <v>265</v>
      </c>
    </row>
    <row r="2248" spans="1:11">
      <c r="A2248" t="s">
        <v>92</v>
      </c>
      <c r="B2248">
        <v>2177</v>
      </c>
      <c r="C2248" t="s">
        <v>52</v>
      </c>
      <c r="D2248" t="s">
        <v>53</v>
      </c>
      <c r="E2248" t="s">
        <v>23</v>
      </c>
      <c r="F2248" t="s">
        <v>12</v>
      </c>
      <c r="G2248" t="s">
        <v>13</v>
      </c>
      <c r="H2248" t="s">
        <v>5</v>
      </c>
      <c r="I2248" t="s">
        <v>85</v>
      </c>
      <c r="J2248" t="s">
        <v>86</v>
      </c>
      <c r="K2248">
        <v>97</v>
      </c>
    </row>
    <row r="2249" spans="1:11">
      <c r="A2249" t="s">
        <v>92</v>
      </c>
      <c r="B2249">
        <v>2247</v>
      </c>
      <c r="C2249" t="s">
        <v>64</v>
      </c>
      <c r="D2249" t="s">
        <v>26</v>
      </c>
      <c r="E2249" t="s">
        <v>23</v>
      </c>
      <c r="F2249" t="s">
        <v>8</v>
      </c>
      <c r="G2249" t="s">
        <v>14</v>
      </c>
      <c r="H2249" t="s">
        <v>1</v>
      </c>
      <c r="I2249" t="s">
        <v>85</v>
      </c>
      <c r="J2249" t="s">
        <v>86</v>
      </c>
      <c r="K2249">
        <v>197</v>
      </c>
    </row>
    <row r="2250" spans="1:11">
      <c r="A2250" t="s">
        <v>92</v>
      </c>
      <c r="B2250">
        <v>2157</v>
      </c>
      <c r="C2250" t="s">
        <v>46</v>
      </c>
      <c r="D2250" t="s">
        <v>29</v>
      </c>
      <c r="E2250" t="s">
        <v>23</v>
      </c>
      <c r="F2250" t="s">
        <v>12</v>
      </c>
      <c r="G2250" t="s">
        <v>13</v>
      </c>
      <c r="H2250" t="s">
        <v>5</v>
      </c>
      <c r="I2250" t="s">
        <v>85</v>
      </c>
      <c r="J2250" t="s">
        <v>86</v>
      </c>
      <c r="K2250">
        <v>97</v>
      </c>
    </row>
    <row r="2251" spans="1:11">
      <c r="A2251" t="s">
        <v>92</v>
      </c>
      <c r="B2251">
        <v>2217</v>
      </c>
      <c r="C2251" t="s">
        <v>36</v>
      </c>
      <c r="D2251" t="s">
        <v>22</v>
      </c>
      <c r="E2251" t="s">
        <v>23</v>
      </c>
      <c r="F2251" t="s">
        <v>4</v>
      </c>
      <c r="G2251" t="s">
        <v>6</v>
      </c>
      <c r="H2251" t="s">
        <v>5</v>
      </c>
      <c r="I2251" t="s">
        <v>83</v>
      </c>
      <c r="J2251" t="s">
        <v>84</v>
      </c>
      <c r="K2251">
        <v>24</v>
      </c>
    </row>
    <row r="2252" spans="1:11">
      <c r="A2252" t="s">
        <v>92</v>
      </c>
      <c r="B2252">
        <v>2177</v>
      </c>
      <c r="C2252" t="s">
        <v>52</v>
      </c>
      <c r="D2252" t="s">
        <v>53</v>
      </c>
      <c r="E2252" t="s">
        <v>23</v>
      </c>
      <c r="F2252" t="s">
        <v>9</v>
      </c>
      <c r="G2252" t="s">
        <v>10</v>
      </c>
      <c r="H2252" t="s">
        <v>5</v>
      </c>
      <c r="I2252" t="s">
        <v>83</v>
      </c>
      <c r="J2252" t="s">
        <v>84</v>
      </c>
      <c r="K2252">
        <v>316</v>
      </c>
    </row>
    <row r="2253" spans="1:11">
      <c r="A2253" t="s">
        <v>92</v>
      </c>
      <c r="B2253">
        <v>2187</v>
      </c>
      <c r="C2253" t="s">
        <v>34</v>
      </c>
      <c r="D2253" t="s">
        <v>35</v>
      </c>
      <c r="E2253" t="s">
        <v>23</v>
      </c>
      <c r="F2253" t="s">
        <v>16</v>
      </c>
      <c r="G2253" t="s">
        <v>17</v>
      </c>
      <c r="H2253" t="s">
        <v>1</v>
      </c>
      <c r="I2253" t="s">
        <v>83</v>
      </c>
      <c r="J2253" t="s">
        <v>84</v>
      </c>
      <c r="K2253">
        <v>79</v>
      </c>
    </row>
    <row r="2254" spans="1:11">
      <c r="A2254" t="s">
        <v>92</v>
      </c>
      <c r="B2254">
        <v>2157</v>
      </c>
      <c r="C2254" t="s">
        <v>46</v>
      </c>
      <c r="D2254" t="s">
        <v>29</v>
      </c>
      <c r="E2254" t="s">
        <v>23</v>
      </c>
      <c r="F2254" t="s">
        <v>12</v>
      </c>
      <c r="G2254" t="s">
        <v>13</v>
      </c>
      <c r="H2254" t="s">
        <v>1</v>
      </c>
      <c r="I2254" t="s">
        <v>85</v>
      </c>
      <c r="J2254" t="s">
        <v>86</v>
      </c>
      <c r="K2254">
        <v>28</v>
      </c>
    </row>
    <row r="2255" spans="1:11">
      <c r="A2255" t="s">
        <v>92</v>
      </c>
      <c r="B2255">
        <v>2207</v>
      </c>
      <c r="C2255" t="s">
        <v>57</v>
      </c>
      <c r="D2255" t="s">
        <v>49</v>
      </c>
      <c r="E2255" t="s">
        <v>23</v>
      </c>
      <c r="F2255" t="s">
        <v>4</v>
      </c>
      <c r="G2255" t="s">
        <v>6</v>
      </c>
      <c r="H2255" t="s">
        <v>5</v>
      </c>
      <c r="I2255" t="s">
        <v>85</v>
      </c>
      <c r="J2255" t="s">
        <v>86</v>
      </c>
      <c r="K2255">
        <v>8</v>
      </c>
    </row>
    <row r="2256" spans="1:11">
      <c r="A2256" t="s">
        <v>92</v>
      </c>
      <c r="B2256">
        <v>2187</v>
      </c>
      <c r="C2256" t="s">
        <v>34</v>
      </c>
      <c r="D2256" t="s">
        <v>35</v>
      </c>
      <c r="E2256" t="s">
        <v>23</v>
      </c>
      <c r="F2256" t="s">
        <v>3</v>
      </c>
      <c r="G2256" t="s">
        <v>43</v>
      </c>
      <c r="H2256" t="s">
        <v>5</v>
      </c>
      <c r="I2256" t="s">
        <v>83</v>
      </c>
      <c r="J2256" t="s">
        <v>84</v>
      </c>
      <c r="K2256">
        <v>1022</v>
      </c>
    </row>
    <row r="2257" spans="1:11">
      <c r="A2257" t="s">
        <v>92</v>
      </c>
      <c r="B2257">
        <v>2177</v>
      </c>
      <c r="C2257" t="s">
        <v>52</v>
      </c>
      <c r="D2257" t="s">
        <v>53</v>
      </c>
      <c r="E2257" t="s">
        <v>23</v>
      </c>
      <c r="F2257" t="s">
        <v>2</v>
      </c>
      <c r="G2257" t="s">
        <v>11</v>
      </c>
      <c r="H2257" t="s">
        <v>5</v>
      </c>
      <c r="I2257" t="s">
        <v>83</v>
      </c>
      <c r="J2257" t="s">
        <v>84</v>
      </c>
      <c r="K2257">
        <v>438</v>
      </c>
    </row>
    <row r="2258" spans="1:11">
      <c r="A2258" t="s">
        <v>92</v>
      </c>
      <c r="B2258">
        <v>2187</v>
      </c>
      <c r="C2258" t="s">
        <v>34</v>
      </c>
      <c r="D2258" t="s">
        <v>35</v>
      </c>
      <c r="E2258" t="s">
        <v>23</v>
      </c>
      <c r="F2258" t="s">
        <v>4</v>
      </c>
      <c r="G2258" t="s">
        <v>6</v>
      </c>
      <c r="H2258" t="s">
        <v>1</v>
      </c>
      <c r="I2258" t="s">
        <v>85</v>
      </c>
      <c r="J2258" t="s">
        <v>86</v>
      </c>
      <c r="K2258">
        <v>244</v>
      </c>
    </row>
    <row r="2259" spans="1:11">
      <c r="A2259" t="s">
        <v>92</v>
      </c>
      <c r="B2259">
        <v>2167</v>
      </c>
      <c r="C2259" t="s">
        <v>63</v>
      </c>
      <c r="D2259" t="s">
        <v>33</v>
      </c>
      <c r="E2259" t="s">
        <v>23</v>
      </c>
      <c r="F2259" t="s">
        <v>9</v>
      </c>
      <c r="G2259" t="s">
        <v>10</v>
      </c>
      <c r="H2259" t="s">
        <v>5</v>
      </c>
      <c r="I2259" t="s">
        <v>85</v>
      </c>
      <c r="J2259" t="s">
        <v>86</v>
      </c>
      <c r="K2259">
        <v>71</v>
      </c>
    </row>
    <row r="2260" spans="1:11">
      <c r="A2260" t="s">
        <v>92</v>
      </c>
      <c r="B2260">
        <v>2247</v>
      </c>
      <c r="C2260" t="s">
        <v>64</v>
      </c>
      <c r="D2260" t="s">
        <v>26</v>
      </c>
      <c r="E2260" t="s">
        <v>23</v>
      </c>
      <c r="F2260" t="s">
        <v>98</v>
      </c>
      <c r="G2260" t="s">
        <v>99</v>
      </c>
      <c r="H2260" t="s">
        <v>5</v>
      </c>
      <c r="I2260" t="s">
        <v>83</v>
      </c>
      <c r="J2260" t="s">
        <v>84</v>
      </c>
      <c r="K2260">
        <v>4</v>
      </c>
    </row>
    <row r="2261" spans="1:11">
      <c r="A2261" t="s">
        <v>92</v>
      </c>
      <c r="B2261">
        <v>2197</v>
      </c>
      <c r="C2261" t="s">
        <v>62</v>
      </c>
      <c r="D2261" t="s">
        <v>31</v>
      </c>
      <c r="E2261" t="s">
        <v>23</v>
      </c>
      <c r="F2261" t="s">
        <v>4</v>
      </c>
      <c r="G2261" t="s">
        <v>6</v>
      </c>
      <c r="H2261" t="s">
        <v>1</v>
      </c>
      <c r="I2261" t="s">
        <v>85</v>
      </c>
      <c r="J2261" t="s">
        <v>86</v>
      </c>
      <c r="K2261">
        <v>235</v>
      </c>
    </row>
    <row r="2262" spans="1:11">
      <c r="A2262" t="s">
        <v>92</v>
      </c>
      <c r="B2262">
        <v>2217</v>
      </c>
      <c r="C2262" t="s">
        <v>36</v>
      </c>
      <c r="D2262" t="s">
        <v>22</v>
      </c>
      <c r="E2262" t="s">
        <v>23</v>
      </c>
      <c r="F2262" t="s">
        <v>8</v>
      </c>
      <c r="G2262" t="s">
        <v>14</v>
      </c>
      <c r="H2262" t="s">
        <v>1</v>
      </c>
      <c r="I2262" t="s">
        <v>83</v>
      </c>
      <c r="J2262" t="s">
        <v>84</v>
      </c>
      <c r="K2262">
        <v>1188</v>
      </c>
    </row>
    <row r="2263" spans="1:11">
      <c r="A2263" t="s">
        <v>92</v>
      </c>
      <c r="B2263">
        <v>2157</v>
      </c>
      <c r="C2263" t="s">
        <v>46</v>
      </c>
      <c r="D2263" t="s">
        <v>29</v>
      </c>
      <c r="E2263" t="s">
        <v>23</v>
      </c>
      <c r="F2263" t="s">
        <v>2</v>
      </c>
      <c r="G2263" t="s">
        <v>11</v>
      </c>
      <c r="H2263" t="s">
        <v>1</v>
      </c>
      <c r="I2263" t="s">
        <v>83</v>
      </c>
      <c r="J2263" t="s">
        <v>84</v>
      </c>
      <c r="K2263">
        <v>5478</v>
      </c>
    </row>
    <row r="2264" spans="1:11">
      <c r="A2264" t="s">
        <v>92</v>
      </c>
      <c r="B2264">
        <v>2157</v>
      </c>
      <c r="C2264" t="s">
        <v>46</v>
      </c>
      <c r="D2264" t="s">
        <v>29</v>
      </c>
      <c r="E2264" t="s">
        <v>23</v>
      </c>
      <c r="F2264" t="s">
        <v>8</v>
      </c>
      <c r="G2264" t="s">
        <v>14</v>
      </c>
      <c r="H2264" t="s">
        <v>5</v>
      </c>
      <c r="I2264" t="s">
        <v>85</v>
      </c>
      <c r="J2264" t="s">
        <v>86</v>
      </c>
      <c r="K2264">
        <v>261</v>
      </c>
    </row>
    <row r="2265" spans="1:11">
      <c r="A2265" t="s">
        <v>92</v>
      </c>
      <c r="B2265">
        <v>2247</v>
      </c>
      <c r="C2265" t="s">
        <v>64</v>
      </c>
      <c r="D2265" t="s">
        <v>26</v>
      </c>
      <c r="E2265" t="s">
        <v>23</v>
      </c>
      <c r="F2265" t="s">
        <v>8</v>
      </c>
      <c r="G2265" t="s">
        <v>14</v>
      </c>
      <c r="H2265" t="s">
        <v>1</v>
      </c>
      <c r="I2265" t="s">
        <v>83</v>
      </c>
      <c r="J2265" t="s">
        <v>84</v>
      </c>
      <c r="K2265">
        <v>1173</v>
      </c>
    </row>
    <row r="2266" spans="1:11">
      <c r="A2266" t="s">
        <v>92</v>
      </c>
      <c r="B2266">
        <v>2207</v>
      </c>
      <c r="C2266" t="s">
        <v>57</v>
      </c>
      <c r="D2266" t="s">
        <v>49</v>
      </c>
      <c r="E2266" t="s">
        <v>23</v>
      </c>
      <c r="F2266" t="s">
        <v>16</v>
      </c>
      <c r="G2266" t="s">
        <v>17</v>
      </c>
      <c r="H2266" t="s">
        <v>5</v>
      </c>
      <c r="I2266" t="s">
        <v>85</v>
      </c>
      <c r="J2266" t="s">
        <v>86</v>
      </c>
      <c r="K2266">
        <v>34</v>
      </c>
    </row>
    <row r="2267" spans="1:11">
      <c r="A2267" t="s">
        <v>92</v>
      </c>
      <c r="B2267">
        <v>2177</v>
      </c>
      <c r="C2267" t="s">
        <v>52</v>
      </c>
      <c r="D2267" t="s">
        <v>53</v>
      </c>
      <c r="E2267" t="s">
        <v>23</v>
      </c>
      <c r="F2267" t="s">
        <v>8</v>
      </c>
      <c r="G2267" t="s">
        <v>14</v>
      </c>
      <c r="H2267" t="s">
        <v>1</v>
      </c>
      <c r="I2267" t="s">
        <v>83</v>
      </c>
      <c r="J2267" t="s">
        <v>84</v>
      </c>
      <c r="K2267">
        <v>803</v>
      </c>
    </row>
    <row r="2268" spans="1:11">
      <c r="A2268" t="s">
        <v>92</v>
      </c>
      <c r="B2268">
        <v>2197</v>
      </c>
      <c r="C2268" t="s">
        <v>62</v>
      </c>
      <c r="D2268" t="s">
        <v>31</v>
      </c>
      <c r="E2268" t="s">
        <v>23</v>
      </c>
      <c r="F2268" t="s">
        <v>3</v>
      </c>
      <c r="G2268" t="s">
        <v>43</v>
      </c>
      <c r="H2268" t="s">
        <v>5</v>
      </c>
      <c r="I2268" t="s">
        <v>83</v>
      </c>
      <c r="J2268" t="s">
        <v>84</v>
      </c>
      <c r="K2268">
        <v>982</v>
      </c>
    </row>
    <row r="2269" spans="1:11">
      <c r="A2269" t="s">
        <v>92</v>
      </c>
      <c r="B2269">
        <v>2197</v>
      </c>
      <c r="C2269" t="s">
        <v>62</v>
      </c>
      <c r="D2269" t="s">
        <v>31</v>
      </c>
      <c r="E2269" t="s">
        <v>23</v>
      </c>
      <c r="F2269" t="s">
        <v>12</v>
      </c>
      <c r="G2269" t="s">
        <v>13</v>
      </c>
      <c r="H2269" t="s">
        <v>5</v>
      </c>
      <c r="I2269" t="s">
        <v>83</v>
      </c>
      <c r="J2269" t="s">
        <v>84</v>
      </c>
      <c r="K2269">
        <v>320</v>
      </c>
    </row>
    <row r="2270" spans="1:11">
      <c r="A2270" t="s">
        <v>92</v>
      </c>
      <c r="B2270">
        <v>2227</v>
      </c>
      <c r="C2270" t="s">
        <v>44</v>
      </c>
      <c r="D2270" t="s">
        <v>41</v>
      </c>
      <c r="E2270" t="s">
        <v>23</v>
      </c>
      <c r="F2270" t="s">
        <v>16</v>
      </c>
      <c r="G2270" t="s">
        <v>17</v>
      </c>
      <c r="H2270" t="s">
        <v>1</v>
      </c>
      <c r="I2270" t="s">
        <v>85</v>
      </c>
      <c r="J2270" t="s">
        <v>86</v>
      </c>
      <c r="K2270">
        <v>11</v>
      </c>
    </row>
    <row r="2271" spans="1:11">
      <c r="A2271" t="s">
        <v>92</v>
      </c>
      <c r="B2271">
        <v>2157</v>
      </c>
      <c r="C2271" t="s">
        <v>46</v>
      </c>
      <c r="D2271" t="s">
        <v>29</v>
      </c>
      <c r="E2271" t="s">
        <v>23</v>
      </c>
      <c r="F2271" t="s">
        <v>98</v>
      </c>
      <c r="G2271" t="s">
        <v>99</v>
      </c>
      <c r="H2271" t="s">
        <v>5</v>
      </c>
      <c r="I2271" t="s">
        <v>85</v>
      </c>
      <c r="J2271" t="s">
        <v>86</v>
      </c>
      <c r="K2271">
        <v>1</v>
      </c>
    </row>
    <row r="2272" spans="1:11">
      <c r="A2272" t="s">
        <v>92</v>
      </c>
      <c r="B2272">
        <v>2157</v>
      </c>
      <c r="C2272" t="s">
        <v>46</v>
      </c>
      <c r="D2272" t="s">
        <v>29</v>
      </c>
      <c r="E2272" t="s">
        <v>23</v>
      </c>
      <c r="F2272" t="s">
        <v>9</v>
      </c>
      <c r="G2272" t="s">
        <v>10</v>
      </c>
      <c r="H2272" t="s">
        <v>1</v>
      </c>
      <c r="I2272" t="s">
        <v>85</v>
      </c>
      <c r="J2272" t="s">
        <v>86</v>
      </c>
      <c r="K2272">
        <v>45</v>
      </c>
    </row>
    <row r="2273" spans="1:11">
      <c r="A2273" t="s">
        <v>92</v>
      </c>
      <c r="B2273">
        <v>2217</v>
      </c>
      <c r="C2273" t="s">
        <v>36</v>
      </c>
      <c r="D2273" t="s">
        <v>22</v>
      </c>
      <c r="E2273" t="s">
        <v>23</v>
      </c>
      <c r="F2273" t="s">
        <v>0</v>
      </c>
      <c r="G2273" t="s">
        <v>24</v>
      </c>
      <c r="H2273" t="s">
        <v>1</v>
      </c>
      <c r="I2273" t="s">
        <v>83</v>
      </c>
      <c r="J2273" t="s">
        <v>84</v>
      </c>
      <c r="K2273">
        <v>1703</v>
      </c>
    </row>
    <row r="2274" spans="1:11">
      <c r="A2274" t="s">
        <v>92</v>
      </c>
      <c r="B2274">
        <v>2167</v>
      </c>
      <c r="C2274" t="s">
        <v>63</v>
      </c>
      <c r="D2274" t="s">
        <v>33</v>
      </c>
      <c r="E2274" t="s">
        <v>23</v>
      </c>
      <c r="F2274" t="s">
        <v>12</v>
      </c>
      <c r="G2274" t="s">
        <v>13</v>
      </c>
      <c r="H2274" t="s">
        <v>1</v>
      </c>
      <c r="I2274" t="s">
        <v>85</v>
      </c>
      <c r="J2274" t="s">
        <v>86</v>
      </c>
      <c r="K2274">
        <v>38</v>
      </c>
    </row>
    <row r="2275" spans="1:11">
      <c r="A2275" t="s">
        <v>92</v>
      </c>
      <c r="B2275">
        <v>2247</v>
      </c>
      <c r="C2275" t="s">
        <v>64</v>
      </c>
      <c r="D2275" t="s">
        <v>26</v>
      </c>
      <c r="E2275" t="s">
        <v>23</v>
      </c>
      <c r="F2275" t="s">
        <v>2</v>
      </c>
      <c r="G2275" t="s">
        <v>11</v>
      </c>
      <c r="H2275" t="s">
        <v>5</v>
      </c>
      <c r="I2275" t="s">
        <v>85</v>
      </c>
      <c r="J2275" t="s">
        <v>86</v>
      </c>
      <c r="K2275">
        <v>70</v>
      </c>
    </row>
    <row r="2276" spans="1:11">
      <c r="A2276" t="s">
        <v>92</v>
      </c>
      <c r="B2276">
        <v>2157</v>
      </c>
      <c r="C2276" t="s">
        <v>46</v>
      </c>
      <c r="D2276" t="s">
        <v>29</v>
      </c>
      <c r="E2276" t="s">
        <v>23</v>
      </c>
      <c r="F2276" t="s">
        <v>16</v>
      </c>
      <c r="G2276" t="s">
        <v>17</v>
      </c>
      <c r="H2276" t="s">
        <v>5</v>
      </c>
      <c r="I2276" t="s">
        <v>83</v>
      </c>
      <c r="J2276" t="s">
        <v>84</v>
      </c>
      <c r="K2276">
        <v>262</v>
      </c>
    </row>
    <row r="2277" spans="1:11">
      <c r="A2277" t="s">
        <v>92</v>
      </c>
      <c r="B2277">
        <v>2237</v>
      </c>
      <c r="C2277" t="s">
        <v>42</v>
      </c>
      <c r="D2277" t="s">
        <v>38</v>
      </c>
      <c r="E2277" t="s">
        <v>23</v>
      </c>
      <c r="F2277" t="s">
        <v>4</v>
      </c>
      <c r="G2277" t="s">
        <v>6</v>
      </c>
      <c r="H2277" t="s">
        <v>5</v>
      </c>
      <c r="I2277" t="s">
        <v>85</v>
      </c>
      <c r="J2277" t="s">
        <v>86</v>
      </c>
      <c r="K2277">
        <v>12</v>
      </c>
    </row>
    <row r="2278" spans="1:11">
      <c r="A2278" t="s">
        <v>92</v>
      </c>
      <c r="B2278">
        <v>2207</v>
      </c>
      <c r="C2278" t="s">
        <v>57</v>
      </c>
      <c r="D2278" t="s">
        <v>49</v>
      </c>
      <c r="E2278" t="s">
        <v>23</v>
      </c>
      <c r="F2278" t="s">
        <v>12</v>
      </c>
      <c r="G2278" t="s">
        <v>13</v>
      </c>
      <c r="H2278" t="s">
        <v>1</v>
      </c>
      <c r="I2278" t="s">
        <v>85</v>
      </c>
      <c r="J2278" t="s">
        <v>86</v>
      </c>
      <c r="K2278">
        <v>41</v>
      </c>
    </row>
    <row r="2279" spans="1:11">
      <c r="A2279" t="s">
        <v>92</v>
      </c>
      <c r="B2279">
        <v>2197</v>
      </c>
      <c r="C2279" t="s">
        <v>62</v>
      </c>
      <c r="D2279" t="s">
        <v>31</v>
      </c>
      <c r="E2279" t="s">
        <v>23</v>
      </c>
      <c r="F2279" t="s">
        <v>0</v>
      </c>
      <c r="G2279" t="s">
        <v>24</v>
      </c>
      <c r="H2279" t="s">
        <v>1</v>
      </c>
      <c r="I2279" t="s">
        <v>85</v>
      </c>
      <c r="J2279" t="s">
        <v>86</v>
      </c>
      <c r="K2279">
        <v>211</v>
      </c>
    </row>
    <row r="2280" spans="1:11">
      <c r="A2280" t="s">
        <v>92</v>
      </c>
      <c r="B2280">
        <v>2217</v>
      </c>
      <c r="C2280" t="s">
        <v>36</v>
      </c>
      <c r="D2280" t="s">
        <v>22</v>
      </c>
      <c r="E2280" t="s">
        <v>23</v>
      </c>
      <c r="F2280" t="s">
        <v>9</v>
      </c>
      <c r="G2280" t="s">
        <v>10</v>
      </c>
      <c r="H2280" t="s">
        <v>1</v>
      </c>
      <c r="I2280" t="s">
        <v>83</v>
      </c>
      <c r="J2280" t="s">
        <v>84</v>
      </c>
      <c r="K2280">
        <v>311</v>
      </c>
    </row>
    <row r="2281" spans="1:11">
      <c r="A2281" t="s">
        <v>92</v>
      </c>
      <c r="B2281">
        <v>2207</v>
      </c>
      <c r="C2281" t="s">
        <v>57</v>
      </c>
      <c r="D2281" t="s">
        <v>49</v>
      </c>
      <c r="E2281" t="s">
        <v>23</v>
      </c>
      <c r="F2281" t="s">
        <v>16</v>
      </c>
      <c r="G2281" t="s">
        <v>17</v>
      </c>
      <c r="H2281" t="s">
        <v>1</v>
      </c>
      <c r="I2281" t="s">
        <v>85</v>
      </c>
      <c r="J2281" t="s">
        <v>86</v>
      </c>
      <c r="K2281">
        <v>15</v>
      </c>
    </row>
    <row r="2282" spans="1:11">
      <c r="A2282" t="s">
        <v>92</v>
      </c>
      <c r="B2282">
        <v>2207</v>
      </c>
      <c r="C2282" t="s">
        <v>57</v>
      </c>
      <c r="D2282" t="s">
        <v>49</v>
      </c>
      <c r="E2282" t="s">
        <v>23</v>
      </c>
      <c r="F2282" t="s">
        <v>8</v>
      </c>
      <c r="G2282" t="s">
        <v>14</v>
      </c>
      <c r="H2282" t="s">
        <v>1</v>
      </c>
      <c r="I2282" t="s">
        <v>83</v>
      </c>
      <c r="J2282" t="s">
        <v>84</v>
      </c>
      <c r="K2282">
        <v>1127</v>
      </c>
    </row>
    <row r="2283" spans="1:11">
      <c r="A2283" t="s">
        <v>92</v>
      </c>
      <c r="B2283">
        <v>2247</v>
      </c>
      <c r="C2283" t="s">
        <v>64</v>
      </c>
      <c r="D2283" t="s">
        <v>26</v>
      </c>
      <c r="E2283" t="s">
        <v>23</v>
      </c>
      <c r="F2283" t="s">
        <v>9</v>
      </c>
      <c r="G2283" t="s">
        <v>10</v>
      </c>
      <c r="H2283" t="s">
        <v>1</v>
      </c>
      <c r="I2283" t="s">
        <v>83</v>
      </c>
      <c r="J2283" t="s">
        <v>84</v>
      </c>
      <c r="K2283">
        <v>410</v>
      </c>
    </row>
    <row r="2284" spans="1:11">
      <c r="A2284" t="s">
        <v>92</v>
      </c>
      <c r="B2284">
        <v>2227</v>
      </c>
      <c r="C2284" t="s">
        <v>44</v>
      </c>
      <c r="D2284" t="s">
        <v>41</v>
      </c>
      <c r="E2284" t="s">
        <v>23</v>
      </c>
      <c r="F2284" t="s">
        <v>0</v>
      </c>
      <c r="G2284" t="s">
        <v>24</v>
      </c>
      <c r="H2284" t="s">
        <v>5</v>
      </c>
      <c r="I2284" t="s">
        <v>83</v>
      </c>
      <c r="J2284" t="s">
        <v>84</v>
      </c>
      <c r="K2284">
        <v>1185</v>
      </c>
    </row>
    <row r="2285" spans="1:11">
      <c r="A2285" t="s">
        <v>92</v>
      </c>
      <c r="B2285">
        <v>2177</v>
      </c>
      <c r="C2285" t="s">
        <v>52</v>
      </c>
      <c r="D2285" t="s">
        <v>53</v>
      </c>
      <c r="E2285" t="s">
        <v>23</v>
      </c>
      <c r="F2285" t="s">
        <v>98</v>
      </c>
      <c r="G2285" t="s">
        <v>99</v>
      </c>
      <c r="H2285" t="s">
        <v>5</v>
      </c>
      <c r="I2285" t="s">
        <v>83</v>
      </c>
      <c r="J2285" t="s">
        <v>84</v>
      </c>
      <c r="K2285">
        <v>2</v>
      </c>
    </row>
    <row r="2286" spans="1:11">
      <c r="A2286" t="s">
        <v>92</v>
      </c>
      <c r="B2286">
        <v>2227</v>
      </c>
      <c r="C2286" t="s">
        <v>44</v>
      </c>
      <c r="D2286" t="s">
        <v>41</v>
      </c>
      <c r="E2286" t="s">
        <v>23</v>
      </c>
      <c r="F2286" t="s">
        <v>100</v>
      </c>
      <c r="G2286" t="s">
        <v>101</v>
      </c>
      <c r="H2286" t="s">
        <v>1</v>
      </c>
      <c r="I2286" t="s">
        <v>85</v>
      </c>
      <c r="J2286" t="s">
        <v>86</v>
      </c>
      <c r="K2286">
        <v>1</v>
      </c>
    </row>
    <row r="2287" spans="1:11">
      <c r="A2287" t="s">
        <v>92</v>
      </c>
      <c r="B2287">
        <v>2247</v>
      </c>
      <c r="C2287" t="s">
        <v>64</v>
      </c>
      <c r="D2287" t="s">
        <v>26</v>
      </c>
      <c r="E2287" t="s">
        <v>23</v>
      </c>
      <c r="F2287" t="s">
        <v>12</v>
      </c>
      <c r="G2287" t="s">
        <v>13</v>
      </c>
      <c r="H2287" t="s">
        <v>1</v>
      </c>
      <c r="I2287" t="s">
        <v>85</v>
      </c>
      <c r="J2287" t="s">
        <v>86</v>
      </c>
      <c r="K2287">
        <v>28</v>
      </c>
    </row>
    <row r="2288" spans="1:11">
      <c r="A2288" t="s">
        <v>92</v>
      </c>
      <c r="B2288">
        <v>2227</v>
      </c>
      <c r="C2288" t="s">
        <v>44</v>
      </c>
      <c r="D2288" t="s">
        <v>41</v>
      </c>
      <c r="E2288" t="s">
        <v>23</v>
      </c>
      <c r="F2288" t="s">
        <v>4</v>
      </c>
      <c r="G2288" t="s">
        <v>6</v>
      </c>
      <c r="H2288" t="s">
        <v>1</v>
      </c>
      <c r="I2288" t="s">
        <v>83</v>
      </c>
      <c r="J2288" t="s">
        <v>84</v>
      </c>
      <c r="K2288">
        <v>945</v>
      </c>
    </row>
    <row r="2289" spans="1:11">
      <c r="A2289" t="s">
        <v>92</v>
      </c>
      <c r="B2289">
        <v>2207</v>
      </c>
      <c r="C2289" t="s">
        <v>57</v>
      </c>
      <c r="D2289" t="s">
        <v>49</v>
      </c>
      <c r="E2289" t="s">
        <v>23</v>
      </c>
      <c r="F2289" t="s">
        <v>4</v>
      </c>
      <c r="G2289" t="s">
        <v>6</v>
      </c>
      <c r="H2289" t="s">
        <v>5</v>
      </c>
      <c r="I2289" t="s">
        <v>83</v>
      </c>
      <c r="J2289" t="s">
        <v>84</v>
      </c>
      <c r="K2289">
        <v>19</v>
      </c>
    </row>
    <row r="2290" spans="1:11">
      <c r="A2290" t="s">
        <v>92</v>
      </c>
      <c r="B2290">
        <v>2197</v>
      </c>
      <c r="C2290" t="s">
        <v>62</v>
      </c>
      <c r="D2290" t="s">
        <v>31</v>
      </c>
      <c r="E2290" t="s">
        <v>23</v>
      </c>
      <c r="F2290" t="s">
        <v>98</v>
      </c>
      <c r="G2290" t="s">
        <v>99</v>
      </c>
      <c r="H2290" t="s">
        <v>5</v>
      </c>
      <c r="I2290" t="s">
        <v>85</v>
      </c>
      <c r="J2290" t="s">
        <v>86</v>
      </c>
      <c r="K2290">
        <v>2</v>
      </c>
    </row>
    <row r="2291" spans="1:11">
      <c r="A2291" t="s">
        <v>92</v>
      </c>
      <c r="B2291">
        <v>2157</v>
      </c>
      <c r="C2291" t="s">
        <v>46</v>
      </c>
      <c r="D2291" t="s">
        <v>29</v>
      </c>
      <c r="E2291" t="s">
        <v>23</v>
      </c>
      <c r="F2291" t="s">
        <v>16</v>
      </c>
      <c r="G2291" t="s">
        <v>17</v>
      </c>
      <c r="H2291" t="s">
        <v>1</v>
      </c>
      <c r="I2291" t="s">
        <v>85</v>
      </c>
      <c r="J2291" t="s">
        <v>86</v>
      </c>
      <c r="K2291">
        <v>7</v>
      </c>
    </row>
    <row r="2292" spans="1:11">
      <c r="A2292" t="s">
        <v>92</v>
      </c>
      <c r="B2292">
        <v>2157</v>
      </c>
      <c r="C2292" t="s">
        <v>46</v>
      </c>
      <c r="D2292" t="s">
        <v>29</v>
      </c>
      <c r="E2292" t="s">
        <v>23</v>
      </c>
      <c r="F2292" t="s">
        <v>8</v>
      </c>
      <c r="G2292" t="s">
        <v>14</v>
      </c>
      <c r="H2292" t="s">
        <v>1</v>
      </c>
      <c r="I2292" t="s">
        <v>85</v>
      </c>
      <c r="J2292" t="s">
        <v>86</v>
      </c>
      <c r="K2292">
        <v>93</v>
      </c>
    </row>
    <row r="2293" spans="1:11">
      <c r="A2293" t="s">
        <v>92</v>
      </c>
      <c r="B2293">
        <v>2237</v>
      </c>
      <c r="C2293" t="s">
        <v>42</v>
      </c>
      <c r="D2293" t="s">
        <v>38</v>
      </c>
      <c r="E2293" t="s">
        <v>23</v>
      </c>
      <c r="F2293" t="s">
        <v>9</v>
      </c>
      <c r="G2293" t="s">
        <v>10</v>
      </c>
      <c r="H2293" t="s">
        <v>5</v>
      </c>
      <c r="I2293" t="s">
        <v>85</v>
      </c>
      <c r="J2293" t="s">
        <v>86</v>
      </c>
      <c r="K2293">
        <v>49</v>
      </c>
    </row>
    <row r="2294" spans="1:11">
      <c r="A2294" t="s">
        <v>92</v>
      </c>
      <c r="B2294">
        <v>2237</v>
      </c>
      <c r="C2294" t="s">
        <v>42</v>
      </c>
      <c r="D2294" t="s">
        <v>38</v>
      </c>
      <c r="E2294" t="s">
        <v>23</v>
      </c>
      <c r="F2294" t="s">
        <v>16</v>
      </c>
      <c r="G2294" t="s">
        <v>17</v>
      </c>
      <c r="H2294" t="s">
        <v>1</v>
      </c>
      <c r="I2294" t="s">
        <v>83</v>
      </c>
      <c r="J2294" t="s">
        <v>84</v>
      </c>
      <c r="K2294">
        <v>105</v>
      </c>
    </row>
    <row r="2295" spans="1:11">
      <c r="A2295" t="s">
        <v>92</v>
      </c>
      <c r="B2295">
        <v>2247</v>
      </c>
      <c r="C2295" t="s">
        <v>64</v>
      </c>
      <c r="D2295" t="s">
        <v>26</v>
      </c>
      <c r="E2295" t="s">
        <v>23</v>
      </c>
      <c r="F2295" t="s">
        <v>16</v>
      </c>
      <c r="G2295" t="s">
        <v>17</v>
      </c>
      <c r="H2295" t="s">
        <v>1</v>
      </c>
      <c r="I2295" t="s">
        <v>83</v>
      </c>
      <c r="J2295" t="s">
        <v>84</v>
      </c>
      <c r="K2295">
        <v>108</v>
      </c>
    </row>
    <row r="2296" spans="1:11">
      <c r="A2296" t="s">
        <v>92</v>
      </c>
      <c r="B2296">
        <v>2227</v>
      </c>
      <c r="C2296" t="s">
        <v>44</v>
      </c>
      <c r="D2296" t="s">
        <v>41</v>
      </c>
      <c r="E2296" t="s">
        <v>23</v>
      </c>
      <c r="F2296" t="s">
        <v>0</v>
      </c>
      <c r="G2296" t="s">
        <v>24</v>
      </c>
      <c r="H2296" t="s">
        <v>1</v>
      </c>
      <c r="I2296" t="s">
        <v>85</v>
      </c>
      <c r="J2296" t="s">
        <v>86</v>
      </c>
      <c r="K2296">
        <v>245</v>
      </c>
    </row>
    <row r="2297" spans="1:11">
      <c r="A2297" t="s">
        <v>92</v>
      </c>
      <c r="B2297">
        <v>2237</v>
      </c>
      <c r="C2297" t="s">
        <v>42</v>
      </c>
      <c r="D2297" t="s">
        <v>38</v>
      </c>
      <c r="E2297" t="s">
        <v>23</v>
      </c>
      <c r="F2297" t="s">
        <v>2</v>
      </c>
      <c r="G2297" t="s">
        <v>11</v>
      </c>
      <c r="H2297" t="s">
        <v>5</v>
      </c>
      <c r="I2297" t="s">
        <v>85</v>
      </c>
      <c r="J2297" t="s">
        <v>86</v>
      </c>
      <c r="K2297">
        <v>60</v>
      </c>
    </row>
    <row r="2298" spans="1:11">
      <c r="A2298" t="s">
        <v>92</v>
      </c>
      <c r="B2298">
        <v>2207</v>
      </c>
      <c r="C2298" t="s">
        <v>57</v>
      </c>
      <c r="D2298" t="s">
        <v>49</v>
      </c>
      <c r="E2298" t="s">
        <v>23</v>
      </c>
      <c r="F2298" t="s">
        <v>9</v>
      </c>
      <c r="G2298" t="s">
        <v>10</v>
      </c>
      <c r="H2298" t="s">
        <v>1</v>
      </c>
      <c r="I2298" t="s">
        <v>83</v>
      </c>
      <c r="J2298" t="s">
        <v>84</v>
      </c>
      <c r="K2298">
        <v>322</v>
      </c>
    </row>
    <row r="2299" spans="1:11">
      <c r="A2299" t="s">
        <v>92</v>
      </c>
      <c r="B2299">
        <v>2247</v>
      </c>
      <c r="C2299" t="s">
        <v>64</v>
      </c>
      <c r="D2299" t="s">
        <v>26</v>
      </c>
      <c r="E2299" t="s">
        <v>23</v>
      </c>
      <c r="F2299" t="s">
        <v>12</v>
      </c>
      <c r="G2299" t="s">
        <v>13</v>
      </c>
      <c r="H2299" t="s">
        <v>5</v>
      </c>
      <c r="I2299" t="s">
        <v>83</v>
      </c>
      <c r="J2299" t="s">
        <v>84</v>
      </c>
      <c r="K2299">
        <v>317</v>
      </c>
    </row>
    <row r="2300" spans="1:11">
      <c r="A2300" t="s">
        <v>92</v>
      </c>
      <c r="B2300">
        <v>2167</v>
      </c>
      <c r="C2300" t="s">
        <v>63</v>
      </c>
      <c r="D2300" t="s">
        <v>33</v>
      </c>
      <c r="E2300" t="s">
        <v>23</v>
      </c>
      <c r="F2300" t="s">
        <v>12</v>
      </c>
      <c r="G2300" t="s">
        <v>13</v>
      </c>
      <c r="H2300" t="s">
        <v>5</v>
      </c>
      <c r="I2300" t="s">
        <v>83</v>
      </c>
      <c r="J2300" t="s">
        <v>84</v>
      </c>
      <c r="K2300">
        <v>302</v>
      </c>
    </row>
    <row r="2301" spans="1:11">
      <c r="A2301" t="s">
        <v>92</v>
      </c>
      <c r="B2301">
        <v>2187</v>
      </c>
      <c r="C2301" t="s">
        <v>34</v>
      </c>
      <c r="D2301" t="s">
        <v>35</v>
      </c>
      <c r="E2301" t="s">
        <v>23</v>
      </c>
      <c r="F2301" t="s">
        <v>16</v>
      </c>
      <c r="G2301" t="s">
        <v>17</v>
      </c>
      <c r="H2301" t="s">
        <v>5</v>
      </c>
      <c r="I2301" t="s">
        <v>83</v>
      </c>
      <c r="J2301" t="s">
        <v>84</v>
      </c>
      <c r="K2301">
        <v>330</v>
      </c>
    </row>
    <row r="2302" spans="1:11">
      <c r="A2302" t="s">
        <v>92</v>
      </c>
      <c r="B2302">
        <v>2217</v>
      </c>
      <c r="C2302" t="s">
        <v>36</v>
      </c>
      <c r="D2302" t="s">
        <v>22</v>
      </c>
      <c r="E2302" t="s">
        <v>23</v>
      </c>
      <c r="F2302" t="s">
        <v>3</v>
      </c>
      <c r="G2302" t="s">
        <v>43</v>
      </c>
      <c r="H2302" t="s">
        <v>5</v>
      </c>
      <c r="I2302" t="s">
        <v>85</v>
      </c>
      <c r="J2302" t="s">
        <v>86</v>
      </c>
      <c r="K2302">
        <v>114</v>
      </c>
    </row>
    <row r="2303" spans="1:11">
      <c r="A2303" t="s">
        <v>92</v>
      </c>
      <c r="B2303">
        <v>2207</v>
      </c>
      <c r="C2303" t="s">
        <v>57</v>
      </c>
      <c r="D2303" t="s">
        <v>49</v>
      </c>
      <c r="E2303" t="s">
        <v>23</v>
      </c>
      <c r="F2303" t="s">
        <v>16</v>
      </c>
      <c r="G2303" t="s">
        <v>17</v>
      </c>
      <c r="H2303" t="s">
        <v>5</v>
      </c>
      <c r="I2303" t="s">
        <v>83</v>
      </c>
      <c r="J2303" t="s">
        <v>84</v>
      </c>
      <c r="K2303">
        <v>271</v>
      </c>
    </row>
    <row r="2304" spans="1:11">
      <c r="A2304" t="s">
        <v>92</v>
      </c>
      <c r="B2304">
        <v>2237</v>
      </c>
      <c r="C2304" t="s">
        <v>42</v>
      </c>
      <c r="D2304" t="s">
        <v>38</v>
      </c>
      <c r="E2304" t="s">
        <v>23</v>
      </c>
      <c r="F2304" t="s">
        <v>12</v>
      </c>
      <c r="G2304" t="s">
        <v>13</v>
      </c>
      <c r="H2304" t="s">
        <v>1</v>
      </c>
      <c r="I2304" t="s">
        <v>85</v>
      </c>
      <c r="J2304" t="s">
        <v>86</v>
      </c>
      <c r="K2304">
        <v>34</v>
      </c>
    </row>
    <row r="2305" spans="1:11">
      <c r="A2305" t="s">
        <v>92</v>
      </c>
      <c r="B2305">
        <v>2217</v>
      </c>
      <c r="C2305" t="s">
        <v>36</v>
      </c>
      <c r="D2305" t="s">
        <v>22</v>
      </c>
      <c r="E2305" t="s">
        <v>23</v>
      </c>
      <c r="F2305" t="s">
        <v>2</v>
      </c>
      <c r="G2305" t="s">
        <v>11</v>
      </c>
      <c r="H2305" t="s">
        <v>5</v>
      </c>
      <c r="I2305" t="s">
        <v>83</v>
      </c>
      <c r="J2305" t="s">
        <v>84</v>
      </c>
      <c r="K2305">
        <v>493</v>
      </c>
    </row>
    <row r="2306" spans="1:11">
      <c r="A2306" t="s">
        <v>92</v>
      </c>
      <c r="B2306">
        <v>2167</v>
      </c>
      <c r="C2306" t="s">
        <v>63</v>
      </c>
      <c r="D2306" t="s">
        <v>33</v>
      </c>
      <c r="E2306" t="s">
        <v>23</v>
      </c>
      <c r="F2306" t="s">
        <v>4</v>
      </c>
      <c r="G2306" t="s">
        <v>6</v>
      </c>
      <c r="H2306" t="s">
        <v>5</v>
      </c>
      <c r="I2306" t="s">
        <v>83</v>
      </c>
      <c r="J2306" t="s">
        <v>84</v>
      </c>
      <c r="K2306">
        <v>20</v>
      </c>
    </row>
    <row r="2307" spans="1:11">
      <c r="A2307" t="s">
        <v>92</v>
      </c>
      <c r="B2307">
        <v>2237</v>
      </c>
      <c r="C2307" t="s">
        <v>42</v>
      </c>
      <c r="D2307" t="s">
        <v>38</v>
      </c>
      <c r="E2307" t="s">
        <v>23</v>
      </c>
      <c r="F2307" t="s">
        <v>0</v>
      </c>
      <c r="G2307" t="s">
        <v>24</v>
      </c>
      <c r="H2307" t="s">
        <v>1</v>
      </c>
      <c r="I2307" t="s">
        <v>85</v>
      </c>
      <c r="J2307" t="s">
        <v>86</v>
      </c>
      <c r="K2307">
        <v>262</v>
      </c>
    </row>
    <row r="2308" spans="1:11">
      <c r="A2308" t="s">
        <v>92</v>
      </c>
      <c r="B2308">
        <v>2227</v>
      </c>
      <c r="C2308" t="s">
        <v>44</v>
      </c>
      <c r="D2308" t="s">
        <v>41</v>
      </c>
      <c r="E2308" t="s">
        <v>23</v>
      </c>
      <c r="F2308" t="s">
        <v>16</v>
      </c>
      <c r="G2308" t="s">
        <v>17</v>
      </c>
      <c r="H2308" t="s">
        <v>5</v>
      </c>
      <c r="I2308" t="s">
        <v>83</v>
      </c>
      <c r="J2308" t="s">
        <v>84</v>
      </c>
      <c r="K2308">
        <v>245</v>
      </c>
    </row>
    <row r="2309" spans="1:11">
      <c r="A2309" t="s">
        <v>92</v>
      </c>
      <c r="B2309">
        <v>2167</v>
      </c>
      <c r="C2309" t="s">
        <v>63</v>
      </c>
      <c r="D2309" t="s">
        <v>33</v>
      </c>
      <c r="E2309" t="s">
        <v>23</v>
      </c>
      <c r="F2309" t="s">
        <v>2</v>
      </c>
      <c r="G2309" t="s">
        <v>11</v>
      </c>
      <c r="H2309" t="s">
        <v>1</v>
      </c>
      <c r="I2309" t="s">
        <v>85</v>
      </c>
      <c r="J2309" t="s">
        <v>86</v>
      </c>
      <c r="K2309">
        <v>813</v>
      </c>
    </row>
    <row r="2310" spans="1:11">
      <c r="A2310" t="s">
        <v>92</v>
      </c>
      <c r="B2310">
        <v>2187</v>
      </c>
      <c r="C2310" t="s">
        <v>34</v>
      </c>
      <c r="D2310" t="s">
        <v>35</v>
      </c>
      <c r="E2310" t="s">
        <v>23</v>
      </c>
      <c r="F2310" t="s">
        <v>8</v>
      </c>
      <c r="G2310" t="s">
        <v>14</v>
      </c>
      <c r="H2310" t="s">
        <v>1</v>
      </c>
      <c r="I2310" t="s">
        <v>85</v>
      </c>
      <c r="J2310" t="s">
        <v>86</v>
      </c>
      <c r="K2310">
        <v>88</v>
      </c>
    </row>
    <row r="2311" spans="1:11">
      <c r="A2311" t="s">
        <v>92</v>
      </c>
      <c r="B2311">
        <v>2187</v>
      </c>
      <c r="C2311" t="s">
        <v>34</v>
      </c>
      <c r="D2311" t="s">
        <v>35</v>
      </c>
      <c r="E2311" t="s">
        <v>23</v>
      </c>
      <c r="F2311" t="s">
        <v>0</v>
      </c>
      <c r="G2311" t="s">
        <v>24</v>
      </c>
      <c r="H2311" t="s">
        <v>1</v>
      </c>
      <c r="I2311" t="s">
        <v>83</v>
      </c>
      <c r="J2311" t="s">
        <v>84</v>
      </c>
      <c r="K2311">
        <v>1460</v>
      </c>
    </row>
    <row r="2312" spans="1:11">
      <c r="A2312" t="s">
        <v>92</v>
      </c>
      <c r="B2312">
        <v>2227</v>
      </c>
      <c r="C2312" t="s">
        <v>44</v>
      </c>
      <c r="D2312" t="s">
        <v>41</v>
      </c>
      <c r="E2312" t="s">
        <v>23</v>
      </c>
      <c r="F2312" t="s">
        <v>2</v>
      </c>
      <c r="G2312" t="s">
        <v>11</v>
      </c>
      <c r="H2312" t="s">
        <v>1</v>
      </c>
      <c r="I2312" t="s">
        <v>83</v>
      </c>
      <c r="J2312" t="s">
        <v>84</v>
      </c>
      <c r="K2312">
        <v>3889</v>
      </c>
    </row>
    <row r="2313" spans="1:11">
      <c r="A2313" t="s">
        <v>92</v>
      </c>
      <c r="B2313">
        <v>2237</v>
      </c>
      <c r="C2313" t="s">
        <v>42</v>
      </c>
      <c r="D2313" t="s">
        <v>38</v>
      </c>
      <c r="E2313" t="s">
        <v>23</v>
      </c>
      <c r="F2313" t="s">
        <v>9</v>
      </c>
      <c r="G2313" t="s">
        <v>10</v>
      </c>
      <c r="H2313" t="s">
        <v>1</v>
      </c>
      <c r="I2313" t="s">
        <v>83</v>
      </c>
      <c r="J2313" t="s">
        <v>84</v>
      </c>
      <c r="K2313">
        <v>390</v>
      </c>
    </row>
    <row r="2314" spans="1:11">
      <c r="A2314" t="s">
        <v>92</v>
      </c>
      <c r="B2314">
        <v>2217</v>
      </c>
      <c r="C2314" t="s">
        <v>36</v>
      </c>
      <c r="D2314" t="s">
        <v>22</v>
      </c>
      <c r="E2314" t="s">
        <v>23</v>
      </c>
      <c r="F2314" t="s">
        <v>8</v>
      </c>
      <c r="G2314" t="s">
        <v>14</v>
      </c>
      <c r="H2314" t="s">
        <v>5</v>
      </c>
      <c r="I2314" t="s">
        <v>85</v>
      </c>
      <c r="J2314" t="s">
        <v>86</v>
      </c>
      <c r="K2314">
        <v>219</v>
      </c>
    </row>
    <row r="2315" spans="1:11">
      <c r="A2315" t="s">
        <v>66</v>
      </c>
      <c r="B2315">
        <v>2167</v>
      </c>
      <c r="C2315" t="s">
        <v>63</v>
      </c>
      <c r="D2315" t="s">
        <v>33</v>
      </c>
      <c r="E2315" t="s">
        <v>23</v>
      </c>
      <c r="F2315" t="s">
        <v>12</v>
      </c>
      <c r="G2315" t="s">
        <v>13</v>
      </c>
      <c r="H2315" t="s">
        <v>1</v>
      </c>
      <c r="I2315" t="s">
        <v>83</v>
      </c>
      <c r="J2315" t="s">
        <v>84</v>
      </c>
      <c r="K2315">
        <v>3101</v>
      </c>
    </row>
    <row r="2316" spans="1:11">
      <c r="A2316" t="s">
        <v>66</v>
      </c>
      <c r="B2316">
        <v>2167</v>
      </c>
      <c r="C2316" t="s">
        <v>63</v>
      </c>
      <c r="D2316" t="s">
        <v>33</v>
      </c>
      <c r="E2316" t="s">
        <v>23</v>
      </c>
      <c r="F2316" t="s">
        <v>4</v>
      </c>
      <c r="G2316" t="s">
        <v>6</v>
      </c>
      <c r="H2316" t="s">
        <v>5</v>
      </c>
      <c r="I2316" t="s">
        <v>85</v>
      </c>
      <c r="J2316" t="s">
        <v>86</v>
      </c>
      <c r="K2316">
        <v>73</v>
      </c>
    </row>
    <row r="2317" spans="1:11">
      <c r="A2317" t="s">
        <v>66</v>
      </c>
      <c r="B2317">
        <v>2204</v>
      </c>
      <c r="C2317" t="s">
        <v>48</v>
      </c>
      <c r="D2317" t="s">
        <v>49</v>
      </c>
      <c r="E2317" t="s">
        <v>23</v>
      </c>
      <c r="F2317" t="s">
        <v>9</v>
      </c>
      <c r="G2317" t="s">
        <v>10</v>
      </c>
      <c r="H2317" t="s">
        <v>5</v>
      </c>
      <c r="I2317" t="s">
        <v>85</v>
      </c>
      <c r="J2317" t="s">
        <v>86</v>
      </c>
      <c r="K2317">
        <v>136</v>
      </c>
    </row>
    <row r="2318" spans="1:11">
      <c r="A2318" t="s">
        <v>66</v>
      </c>
      <c r="B2318">
        <v>2211</v>
      </c>
      <c r="C2318" t="s">
        <v>54</v>
      </c>
      <c r="D2318" t="s">
        <v>49</v>
      </c>
      <c r="E2318" t="s">
        <v>23</v>
      </c>
      <c r="F2318" t="s">
        <v>0</v>
      </c>
      <c r="G2318" t="s">
        <v>24</v>
      </c>
      <c r="H2318" t="s">
        <v>5</v>
      </c>
      <c r="I2318" t="s">
        <v>83</v>
      </c>
      <c r="J2318" t="s">
        <v>84</v>
      </c>
      <c r="K2318">
        <v>6735.5</v>
      </c>
    </row>
    <row r="2319" spans="1:11">
      <c r="A2319" t="s">
        <v>66</v>
      </c>
      <c r="B2319">
        <v>2161</v>
      </c>
      <c r="C2319" t="s">
        <v>28</v>
      </c>
      <c r="D2319" t="s">
        <v>29</v>
      </c>
      <c r="E2319" t="s">
        <v>23</v>
      </c>
      <c r="F2319" t="s">
        <v>8</v>
      </c>
      <c r="G2319" t="s">
        <v>14</v>
      </c>
      <c r="H2319" t="s">
        <v>1</v>
      </c>
      <c r="I2319" t="s">
        <v>83</v>
      </c>
      <c r="J2319" t="s">
        <v>84</v>
      </c>
      <c r="K2319">
        <v>7599</v>
      </c>
    </row>
    <row r="2320" spans="1:11">
      <c r="A2320" t="s">
        <v>66</v>
      </c>
      <c r="B2320">
        <v>2234</v>
      </c>
      <c r="C2320" t="s">
        <v>61</v>
      </c>
      <c r="D2320" t="s">
        <v>38</v>
      </c>
      <c r="E2320" t="s">
        <v>23</v>
      </c>
      <c r="F2320" t="s">
        <v>9</v>
      </c>
      <c r="G2320" t="s">
        <v>10</v>
      </c>
      <c r="H2320" t="s">
        <v>1</v>
      </c>
      <c r="I2320" t="s">
        <v>83</v>
      </c>
      <c r="J2320" t="s">
        <v>84</v>
      </c>
      <c r="K2320">
        <v>614</v>
      </c>
    </row>
    <row r="2321" spans="1:11">
      <c r="A2321" t="s">
        <v>66</v>
      </c>
      <c r="B2321">
        <v>2247</v>
      </c>
      <c r="C2321" t="s">
        <v>64</v>
      </c>
      <c r="D2321" t="s">
        <v>26</v>
      </c>
      <c r="E2321" t="s">
        <v>23</v>
      </c>
      <c r="F2321" t="s">
        <v>0</v>
      </c>
      <c r="G2321" t="s">
        <v>24</v>
      </c>
      <c r="H2321" t="s">
        <v>5</v>
      </c>
      <c r="I2321" t="s">
        <v>85</v>
      </c>
      <c r="J2321" t="s">
        <v>86</v>
      </c>
      <c r="K2321">
        <v>1863</v>
      </c>
    </row>
    <row r="2322" spans="1:11">
      <c r="A2322" t="s">
        <v>66</v>
      </c>
      <c r="B2322">
        <v>2204</v>
      </c>
      <c r="C2322" t="s">
        <v>48</v>
      </c>
      <c r="D2322" t="s">
        <v>49</v>
      </c>
      <c r="E2322" t="s">
        <v>23</v>
      </c>
      <c r="F2322" t="s">
        <v>2</v>
      </c>
      <c r="G2322" t="s">
        <v>11</v>
      </c>
      <c r="H2322" t="s">
        <v>5</v>
      </c>
      <c r="I2322" t="s">
        <v>85</v>
      </c>
      <c r="J2322" t="s">
        <v>86</v>
      </c>
      <c r="K2322">
        <v>38</v>
      </c>
    </row>
    <row r="2323" spans="1:11">
      <c r="A2323" t="s">
        <v>66</v>
      </c>
      <c r="B2323">
        <v>2184</v>
      </c>
      <c r="C2323" t="s">
        <v>47</v>
      </c>
      <c r="D2323" t="s">
        <v>35</v>
      </c>
      <c r="E2323" t="s">
        <v>23</v>
      </c>
      <c r="F2323" t="s">
        <v>4</v>
      </c>
      <c r="G2323" t="s">
        <v>6</v>
      </c>
      <c r="H2323" t="s">
        <v>1</v>
      </c>
      <c r="I2323" t="s">
        <v>83</v>
      </c>
      <c r="J2323" t="s">
        <v>84</v>
      </c>
      <c r="K2323">
        <v>968</v>
      </c>
    </row>
    <row r="2324" spans="1:11">
      <c r="A2324" t="s">
        <v>66</v>
      </c>
      <c r="B2324">
        <v>2231</v>
      </c>
      <c r="C2324" t="s">
        <v>40</v>
      </c>
      <c r="D2324" t="s">
        <v>41</v>
      </c>
      <c r="E2324" t="s">
        <v>23</v>
      </c>
      <c r="F2324" t="s">
        <v>16</v>
      </c>
      <c r="G2324" t="s">
        <v>17</v>
      </c>
      <c r="H2324" t="s">
        <v>1</v>
      </c>
      <c r="I2324" t="s">
        <v>85</v>
      </c>
      <c r="J2324" t="s">
        <v>86</v>
      </c>
      <c r="K2324">
        <v>95</v>
      </c>
    </row>
    <row r="2325" spans="1:11">
      <c r="A2325" t="s">
        <v>66</v>
      </c>
      <c r="B2325">
        <v>2237</v>
      </c>
      <c r="C2325" t="s">
        <v>42</v>
      </c>
      <c r="D2325" t="s">
        <v>38</v>
      </c>
      <c r="E2325" t="s">
        <v>23</v>
      </c>
      <c r="F2325" t="s">
        <v>9</v>
      </c>
      <c r="G2325" t="s">
        <v>10</v>
      </c>
      <c r="H2325" t="s">
        <v>1</v>
      </c>
      <c r="I2325" t="s">
        <v>85</v>
      </c>
      <c r="J2325" t="s">
        <v>86</v>
      </c>
      <c r="K2325">
        <v>914</v>
      </c>
    </row>
    <row r="2326" spans="1:11">
      <c r="A2326" t="s">
        <v>66</v>
      </c>
      <c r="B2326">
        <v>2214</v>
      </c>
      <c r="C2326" t="s">
        <v>21</v>
      </c>
      <c r="D2326" t="s">
        <v>22</v>
      </c>
      <c r="E2326" t="s">
        <v>23</v>
      </c>
      <c r="F2326" t="s">
        <v>9</v>
      </c>
      <c r="G2326" t="s">
        <v>10</v>
      </c>
      <c r="H2326" t="s">
        <v>5</v>
      </c>
      <c r="I2326" t="s">
        <v>83</v>
      </c>
      <c r="J2326" t="s">
        <v>84</v>
      </c>
      <c r="K2326">
        <v>624</v>
      </c>
    </row>
    <row r="2327" spans="1:11">
      <c r="A2327" t="s">
        <v>66</v>
      </c>
      <c r="B2327">
        <v>2214</v>
      </c>
      <c r="C2327" t="s">
        <v>21</v>
      </c>
      <c r="D2327" t="s">
        <v>22</v>
      </c>
      <c r="E2327" t="s">
        <v>23</v>
      </c>
      <c r="F2327" t="s">
        <v>16</v>
      </c>
      <c r="G2327" t="s">
        <v>17</v>
      </c>
      <c r="H2327" t="s">
        <v>1</v>
      </c>
      <c r="I2327" t="s">
        <v>83</v>
      </c>
      <c r="J2327" t="s">
        <v>84</v>
      </c>
      <c r="K2327">
        <v>538</v>
      </c>
    </row>
    <row r="2328" spans="1:11">
      <c r="A2328" t="s">
        <v>66</v>
      </c>
      <c r="B2328">
        <v>2174</v>
      </c>
      <c r="C2328" t="s">
        <v>59</v>
      </c>
      <c r="D2328" t="s">
        <v>53</v>
      </c>
      <c r="E2328" t="s">
        <v>23</v>
      </c>
      <c r="F2328" t="s">
        <v>3</v>
      </c>
      <c r="G2328" t="s">
        <v>43</v>
      </c>
      <c r="H2328" t="s">
        <v>5</v>
      </c>
      <c r="I2328" t="s">
        <v>83</v>
      </c>
      <c r="J2328" t="s">
        <v>84</v>
      </c>
      <c r="K2328">
        <v>3844</v>
      </c>
    </row>
    <row r="2329" spans="1:11">
      <c r="A2329" t="s">
        <v>66</v>
      </c>
      <c r="B2329">
        <v>2211</v>
      </c>
      <c r="C2329" t="s">
        <v>54</v>
      </c>
      <c r="D2329" t="s">
        <v>49</v>
      </c>
      <c r="E2329" t="s">
        <v>23</v>
      </c>
      <c r="F2329" t="s">
        <v>8</v>
      </c>
      <c r="G2329" t="s">
        <v>14</v>
      </c>
      <c r="H2329" t="s">
        <v>5</v>
      </c>
      <c r="I2329" t="s">
        <v>85</v>
      </c>
      <c r="J2329" t="s">
        <v>86</v>
      </c>
      <c r="K2329">
        <v>1105</v>
      </c>
    </row>
    <row r="2330" spans="1:11">
      <c r="A2330" t="s">
        <v>66</v>
      </c>
      <c r="B2330">
        <v>2191</v>
      </c>
      <c r="C2330" t="s">
        <v>39</v>
      </c>
      <c r="D2330" t="s">
        <v>35</v>
      </c>
      <c r="E2330" t="s">
        <v>23</v>
      </c>
      <c r="F2330" t="s">
        <v>12</v>
      </c>
      <c r="G2330" t="s">
        <v>13</v>
      </c>
      <c r="H2330" t="s">
        <v>5</v>
      </c>
      <c r="I2330" t="s">
        <v>85</v>
      </c>
      <c r="J2330" t="s">
        <v>86</v>
      </c>
      <c r="K2330">
        <v>451</v>
      </c>
    </row>
    <row r="2331" spans="1:11">
      <c r="A2331" t="s">
        <v>66</v>
      </c>
      <c r="B2331">
        <v>2214</v>
      </c>
      <c r="C2331" t="s">
        <v>21</v>
      </c>
      <c r="D2331" t="s">
        <v>22</v>
      </c>
      <c r="E2331" t="s">
        <v>23</v>
      </c>
      <c r="F2331" t="s">
        <v>9</v>
      </c>
      <c r="G2331" t="s">
        <v>10</v>
      </c>
      <c r="H2331" t="s">
        <v>1</v>
      </c>
      <c r="I2331" t="s">
        <v>85</v>
      </c>
      <c r="J2331" t="s">
        <v>86</v>
      </c>
      <c r="K2331">
        <v>63</v>
      </c>
    </row>
    <row r="2332" spans="1:11">
      <c r="A2332" t="s">
        <v>66</v>
      </c>
      <c r="B2332">
        <v>2247</v>
      </c>
      <c r="C2332" t="s">
        <v>64</v>
      </c>
      <c r="D2332" t="s">
        <v>26</v>
      </c>
      <c r="E2332" t="s">
        <v>23</v>
      </c>
      <c r="F2332" t="s">
        <v>16</v>
      </c>
      <c r="G2332" t="s">
        <v>17</v>
      </c>
      <c r="H2332" t="s">
        <v>5</v>
      </c>
      <c r="I2332" t="s">
        <v>83</v>
      </c>
      <c r="J2332" t="s">
        <v>84</v>
      </c>
      <c r="K2332">
        <v>1030</v>
      </c>
    </row>
    <row r="2333" spans="1:11">
      <c r="A2333" t="s">
        <v>66</v>
      </c>
      <c r="B2333">
        <v>2201</v>
      </c>
      <c r="C2333" t="s">
        <v>51</v>
      </c>
      <c r="D2333" t="s">
        <v>31</v>
      </c>
      <c r="E2333" t="s">
        <v>23</v>
      </c>
      <c r="F2333" t="s">
        <v>8</v>
      </c>
      <c r="G2333" t="s">
        <v>14</v>
      </c>
      <c r="H2333" t="s">
        <v>1</v>
      </c>
      <c r="I2333" t="s">
        <v>83</v>
      </c>
      <c r="J2333" t="s">
        <v>84</v>
      </c>
      <c r="K2333">
        <v>13027</v>
      </c>
    </row>
    <row r="2334" spans="1:11">
      <c r="A2334" t="s">
        <v>66</v>
      </c>
      <c r="B2334">
        <v>2231</v>
      </c>
      <c r="C2334" t="s">
        <v>40</v>
      </c>
      <c r="D2334" t="s">
        <v>41</v>
      </c>
      <c r="E2334" t="s">
        <v>23</v>
      </c>
      <c r="F2334" t="s">
        <v>3</v>
      </c>
      <c r="G2334" t="s">
        <v>43</v>
      </c>
      <c r="H2334" t="s">
        <v>5</v>
      </c>
      <c r="I2334" t="s">
        <v>83</v>
      </c>
      <c r="J2334" t="s">
        <v>84</v>
      </c>
      <c r="K2334">
        <v>4932</v>
      </c>
    </row>
    <row r="2335" spans="1:11">
      <c r="A2335" t="s">
        <v>66</v>
      </c>
      <c r="B2335">
        <v>2217</v>
      </c>
      <c r="C2335" t="s">
        <v>36</v>
      </c>
      <c r="D2335" t="s">
        <v>22</v>
      </c>
      <c r="E2335" t="s">
        <v>23</v>
      </c>
      <c r="F2335" t="s">
        <v>16</v>
      </c>
      <c r="G2335" t="s">
        <v>17</v>
      </c>
      <c r="H2335" t="s">
        <v>5</v>
      </c>
      <c r="I2335" t="s">
        <v>85</v>
      </c>
      <c r="J2335" t="s">
        <v>86</v>
      </c>
      <c r="K2335">
        <v>149</v>
      </c>
    </row>
    <row r="2336" spans="1:11">
      <c r="A2336" t="s">
        <v>66</v>
      </c>
      <c r="B2336">
        <v>2187</v>
      </c>
      <c r="C2336" t="s">
        <v>34</v>
      </c>
      <c r="D2336" t="s">
        <v>35</v>
      </c>
      <c r="E2336" t="s">
        <v>23</v>
      </c>
      <c r="F2336" t="s">
        <v>2</v>
      </c>
      <c r="G2336" t="s">
        <v>11</v>
      </c>
      <c r="H2336" t="s">
        <v>5</v>
      </c>
      <c r="I2336" t="s">
        <v>83</v>
      </c>
      <c r="J2336" t="s">
        <v>84</v>
      </c>
      <c r="K2336">
        <v>2443</v>
      </c>
    </row>
    <row r="2337" spans="1:11">
      <c r="A2337" t="s">
        <v>66</v>
      </c>
      <c r="B2337">
        <v>2194</v>
      </c>
      <c r="C2337" t="s">
        <v>30</v>
      </c>
      <c r="D2337" t="s">
        <v>31</v>
      </c>
      <c r="E2337" t="s">
        <v>23</v>
      </c>
      <c r="F2337" t="s">
        <v>16</v>
      </c>
      <c r="G2337" t="s">
        <v>17</v>
      </c>
      <c r="H2337" t="s">
        <v>1</v>
      </c>
      <c r="I2337" t="s">
        <v>85</v>
      </c>
      <c r="J2337" t="s">
        <v>86</v>
      </c>
      <c r="K2337">
        <v>89</v>
      </c>
    </row>
    <row r="2338" spans="1:11">
      <c r="A2338" t="s">
        <v>66</v>
      </c>
      <c r="B2338">
        <v>2167</v>
      </c>
      <c r="C2338" t="s">
        <v>63</v>
      </c>
      <c r="D2338" t="s">
        <v>33</v>
      </c>
      <c r="E2338" t="s">
        <v>23</v>
      </c>
      <c r="F2338" t="s">
        <v>9</v>
      </c>
      <c r="G2338" t="s">
        <v>10</v>
      </c>
      <c r="H2338" t="s">
        <v>5</v>
      </c>
      <c r="I2338" t="s">
        <v>83</v>
      </c>
      <c r="J2338" t="s">
        <v>84</v>
      </c>
      <c r="K2338">
        <v>3780</v>
      </c>
    </row>
    <row r="2339" spans="1:11">
      <c r="A2339" t="s">
        <v>66</v>
      </c>
      <c r="B2339">
        <v>2181</v>
      </c>
      <c r="C2339" t="s">
        <v>55</v>
      </c>
      <c r="D2339" t="s">
        <v>53</v>
      </c>
      <c r="E2339" t="s">
        <v>23</v>
      </c>
      <c r="F2339" t="s">
        <v>0</v>
      </c>
      <c r="G2339" t="s">
        <v>24</v>
      </c>
      <c r="H2339" t="s">
        <v>5</v>
      </c>
      <c r="I2339" t="s">
        <v>83</v>
      </c>
      <c r="J2339" t="s">
        <v>84</v>
      </c>
      <c r="K2339">
        <v>4575.5</v>
      </c>
    </row>
    <row r="2340" spans="1:11">
      <c r="A2340" t="s">
        <v>66</v>
      </c>
      <c r="B2340">
        <v>2201</v>
      </c>
      <c r="C2340" t="s">
        <v>51</v>
      </c>
      <c r="D2340" t="s">
        <v>31</v>
      </c>
      <c r="E2340" t="s">
        <v>23</v>
      </c>
      <c r="F2340" t="s">
        <v>12</v>
      </c>
      <c r="G2340" t="s">
        <v>13</v>
      </c>
      <c r="H2340" t="s">
        <v>5</v>
      </c>
      <c r="I2340" t="s">
        <v>85</v>
      </c>
      <c r="J2340" t="s">
        <v>86</v>
      </c>
      <c r="K2340">
        <v>388</v>
      </c>
    </row>
    <row r="2341" spans="1:11">
      <c r="A2341" t="s">
        <v>66</v>
      </c>
      <c r="B2341">
        <v>2217</v>
      </c>
      <c r="C2341" t="s">
        <v>36</v>
      </c>
      <c r="D2341" t="s">
        <v>22</v>
      </c>
      <c r="E2341" t="s">
        <v>23</v>
      </c>
      <c r="F2341" t="s">
        <v>0</v>
      </c>
      <c r="G2341" t="s">
        <v>24</v>
      </c>
      <c r="H2341" t="s">
        <v>1</v>
      </c>
      <c r="I2341" t="s">
        <v>85</v>
      </c>
      <c r="J2341" t="s">
        <v>86</v>
      </c>
      <c r="K2341">
        <v>2791</v>
      </c>
    </row>
    <row r="2342" spans="1:11">
      <c r="A2342" t="s">
        <v>66</v>
      </c>
      <c r="B2342">
        <v>2227</v>
      </c>
      <c r="C2342" t="s">
        <v>44</v>
      </c>
      <c r="D2342" t="s">
        <v>41</v>
      </c>
      <c r="E2342" t="s">
        <v>23</v>
      </c>
      <c r="F2342" t="s">
        <v>3</v>
      </c>
      <c r="G2342" t="s">
        <v>43</v>
      </c>
      <c r="H2342" t="s">
        <v>5</v>
      </c>
      <c r="I2342" t="s">
        <v>85</v>
      </c>
      <c r="J2342" t="s">
        <v>86</v>
      </c>
      <c r="K2342">
        <v>648</v>
      </c>
    </row>
    <row r="2343" spans="1:11">
      <c r="A2343" t="s">
        <v>66</v>
      </c>
      <c r="B2343">
        <v>2157</v>
      </c>
      <c r="C2343" t="s">
        <v>46</v>
      </c>
      <c r="D2343" t="s">
        <v>29</v>
      </c>
      <c r="E2343" t="s">
        <v>23</v>
      </c>
      <c r="F2343" t="s">
        <v>3</v>
      </c>
      <c r="G2343" t="s">
        <v>43</v>
      </c>
      <c r="H2343" t="s">
        <v>1</v>
      </c>
      <c r="I2343" t="s">
        <v>83</v>
      </c>
      <c r="J2343" t="s">
        <v>84</v>
      </c>
      <c r="K2343">
        <v>1901</v>
      </c>
    </row>
    <row r="2344" spans="1:11">
      <c r="A2344" t="s">
        <v>66</v>
      </c>
      <c r="B2344">
        <v>2184</v>
      </c>
      <c r="C2344" t="s">
        <v>47</v>
      </c>
      <c r="D2344" t="s">
        <v>35</v>
      </c>
      <c r="E2344" t="s">
        <v>23</v>
      </c>
      <c r="F2344" t="s">
        <v>3</v>
      </c>
      <c r="G2344" t="s">
        <v>43</v>
      </c>
      <c r="H2344" t="s">
        <v>1</v>
      </c>
      <c r="I2344" t="s">
        <v>83</v>
      </c>
      <c r="J2344" t="s">
        <v>84</v>
      </c>
      <c r="K2344">
        <v>489</v>
      </c>
    </row>
    <row r="2345" spans="1:11">
      <c r="A2345" t="s">
        <v>92</v>
      </c>
      <c r="B2345">
        <v>2237</v>
      </c>
      <c r="C2345" t="s">
        <v>42</v>
      </c>
      <c r="D2345" t="s">
        <v>38</v>
      </c>
      <c r="E2345" t="s">
        <v>23</v>
      </c>
      <c r="F2345" t="s">
        <v>3</v>
      </c>
      <c r="G2345" t="s">
        <v>43</v>
      </c>
      <c r="H2345" t="s">
        <v>1</v>
      </c>
      <c r="I2345" t="s">
        <v>83</v>
      </c>
      <c r="J2345" t="s">
        <v>84</v>
      </c>
      <c r="K2345">
        <v>241</v>
      </c>
    </row>
    <row r="2346" spans="1:11">
      <c r="A2346" t="s">
        <v>92</v>
      </c>
      <c r="B2346">
        <v>2237</v>
      </c>
      <c r="C2346" t="s">
        <v>42</v>
      </c>
      <c r="D2346" t="s">
        <v>38</v>
      </c>
      <c r="E2346" t="s">
        <v>23</v>
      </c>
      <c r="F2346" t="s">
        <v>0</v>
      </c>
      <c r="G2346" t="s">
        <v>24</v>
      </c>
      <c r="H2346" t="s">
        <v>5</v>
      </c>
      <c r="I2346" t="s">
        <v>85</v>
      </c>
      <c r="J2346" t="s">
        <v>86</v>
      </c>
      <c r="K2346">
        <v>444</v>
      </c>
    </row>
    <row r="2347" spans="1:11">
      <c r="A2347" t="s">
        <v>92</v>
      </c>
      <c r="B2347">
        <v>2157</v>
      </c>
      <c r="C2347" t="s">
        <v>46</v>
      </c>
      <c r="D2347" t="s">
        <v>29</v>
      </c>
      <c r="E2347" t="s">
        <v>23</v>
      </c>
      <c r="F2347" t="s">
        <v>2</v>
      </c>
      <c r="G2347" t="s">
        <v>11</v>
      </c>
      <c r="H2347" t="s">
        <v>5</v>
      </c>
      <c r="I2347" t="s">
        <v>83</v>
      </c>
      <c r="J2347" t="s">
        <v>84</v>
      </c>
      <c r="K2347">
        <v>501</v>
      </c>
    </row>
    <row r="2348" spans="1:11">
      <c r="A2348" t="s">
        <v>92</v>
      </c>
      <c r="B2348">
        <v>2197</v>
      </c>
      <c r="C2348" t="s">
        <v>62</v>
      </c>
      <c r="D2348" t="s">
        <v>31</v>
      </c>
      <c r="E2348" t="s">
        <v>23</v>
      </c>
      <c r="F2348" t="s">
        <v>16</v>
      </c>
      <c r="G2348" t="s">
        <v>17</v>
      </c>
      <c r="H2348" t="s">
        <v>5</v>
      </c>
      <c r="I2348" t="s">
        <v>85</v>
      </c>
      <c r="J2348" t="s">
        <v>86</v>
      </c>
      <c r="K2348">
        <v>35</v>
      </c>
    </row>
    <row r="2349" spans="1:11">
      <c r="A2349" t="s">
        <v>92</v>
      </c>
      <c r="B2349">
        <v>2177</v>
      </c>
      <c r="C2349" t="s">
        <v>52</v>
      </c>
      <c r="D2349" t="s">
        <v>53</v>
      </c>
      <c r="E2349" t="s">
        <v>23</v>
      </c>
      <c r="F2349" t="s">
        <v>0</v>
      </c>
      <c r="G2349" t="s">
        <v>24</v>
      </c>
      <c r="H2349" t="s">
        <v>5</v>
      </c>
      <c r="I2349" t="s">
        <v>85</v>
      </c>
      <c r="J2349" t="s">
        <v>86</v>
      </c>
      <c r="K2349">
        <v>235</v>
      </c>
    </row>
    <row r="2350" spans="1:11">
      <c r="A2350" t="s">
        <v>92</v>
      </c>
      <c r="B2350">
        <v>2187</v>
      </c>
      <c r="C2350" t="s">
        <v>34</v>
      </c>
      <c r="D2350" t="s">
        <v>35</v>
      </c>
      <c r="E2350" t="s">
        <v>23</v>
      </c>
      <c r="F2350" t="s">
        <v>4</v>
      </c>
      <c r="G2350" t="s">
        <v>6</v>
      </c>
      <c r="H2350" t="s">
        <v>5</v>
      </c>
      <c r="I2350" t="s">
        <v>83</v>
      </c>
      <c r="J2350" t="s">
        <v>84</v>
      </c>
      <c r="K2350">
        <v>19</v>
      </c>
    </row>
    <row r="2351" spans="1:11">
      <c r="A2351" t="s">
        <v>92</v>
      </c>
      <c r="B2351">
        <v>2167</v>
      </c>
      <c r="C2351" t="s">
        <v>63</v>
      </c>
      <c r="D2351" t="s">
        <v>33</v>
      </c>
      <c r="E2351" t="s">
        <v>23</v>
      </c>
      <c r="F2351" t="s">
        <v>8</v>
      </c>
      <c r="G2351" t="s">
        <v>14</v>
      </c>
      <c r="H2351" t="s">
        <v>1</v>
      </c>
      <c r="I2351" t="s">
        <v>83</v>
      </c>
      <c r="J2351" t="s">
        <v>84</v>
      </c>
      <c r="K2351">
        <v>738</v>
      </c>
    </row>
    <row r="2352" spans="1:11">
      <c r="A2352" t="s">
        <v>92</v>
      </c>
      <c r="B2352">
        <v>2207</v>
      </c>
      <c r="C2352" t="s">
        <v>57</v>
      </c>
      <c r="D2352" t="s">
        <v>49</v>
      </c>
      <c r="E2352" t="s">
        <v>23</v>
      </c>
      <c r="F2352" t="s">
        <v>98</v>
      </c>
      <c r="G2352" t="s">
        <v>99</v>
      </c>
      <c r="H2352" t="s">
        <v>5</v>
      </c>
      <c r="I2352" t="s">
        <v>83</v>
      </c>
      <c r="J2352" t="s">
        <v>84</v>
      </c>
      <c r="K2352">
        <v>2</v>
      </c>
    </row>
    <row r="2353" spans="1:11">
      <c r="A2353" t="s">
        <v>92</v>
      </c>
      <c r="B2353">
        <v>2247</v>
      </c>
      <c r="C2353" t="s">
        <v>64</v>
      </c>
      <c r="D2353" t="s">
        <v>26</v>
      </c>
      <c r="E2353" t="s">
        <v>23</v>
      </c>
      <c r="F2353" t="s">
        <v>102</v>
      </c>
      <c r="G2353" t="s">
        <v>103</v>
      </c>
      <c r="H2353" t="s">
        <v>5</v>
      </c>
      <c r="I2353" t="s">
        <v>83</v>
      </c>
      <c r="J2353" t="s">
        <v>84</v>
      </c>
      <c r="K2353">
        <v>1</v>
      </c>
    </row>
    <row r="2354" spans="1:11">
      <c r="A2354" t="s">
        <v>92</v>
      </c>
      <c r="B2354">
        <v>2177</v>
      </c>
      <c r="C2354" t="s">
        <v>52</v>
      </c>
      <c r="D2354" t="s">
        <v>53</v>
      </c>
      <c r="E2354" t="s">
        <v>23</v>
      </c>
      <c r="F2354" t="s">
        <v>4</v>
      </c>
      <c r="G2354" t="s">
        <v>6</v>
      </c>
      <c r="H2354" t="s">
        <v>1</v>
      </c>
      <c r="I2354" t="s">
        <v>83</v>
      </c>
      <c r="J2354" t="s">
        <v>84</v>
      </c>
      <c r="K2354">
        <v>1044</v>
      </c>
    </row>
    <row r="2355" spans="1:11">
      <c r="A2355" t="s">
        <v>92</v>
      </c>
      <c r="B2355">
        <v>2197</v>
      </c>
      <c r="C2355" t="s">
        <v>62</v>
      </c>
      <c r="D2355" t="s">
        <v>31</v>
      </c>
      <c r="E2355" t="s">
        <v>23</v>
      </c>
      <c r="F2355" t="s">
        <v>9</v>
      </c>
      <c r="G2355" t="s">
        <v>10</v>
      </c>
      <c r="H2355" t="s">
        <v>5</v>
      </c>
      <c r="I2355" t="s">
        <v>85</v>
      </c>
      <c r="J2355" t="s">
        <v>86</v>
      </c>
      <c r="K2355">
        <v>58</v>
      </c>
    </row>
    <row r="2356" spans="1:11">
      <c r="A2356" t="s">
        <v>92</v>
      </c>
      <c r="B2356">
        <v>2197</v>
      </c>
      <c r="C2356" t="s">
        <v>62</v>
      </c>
      <c r="D2356" t="s">
        <v>31</v>
      </c>
      <c r="E2356" t="s">
        <v>23</v>
      </c>
      <c r="F2356" t="s">
        <v>0</v>
      </c>
      <c r="G2356" t="s">
        <v>24</v>
      </c>
      <c r="H2356" t="s">
        <v>5</v>
      </c>
      <c r="I2356" t="s">
        <v>85</v>
      </c>
      <c r="J2356" t="s">
        <v>86</v>
      </c>
      <c r="K2356">
        <v>209</v>
      </c>
    </row>
    <row r="2357" spans="1:11">
      <c r="A2357" t="s">
        <v>92</v>
      </c>
      <c r="B2357">
        <v>2157</v>
      </c>
      <c r="C2357" t="s">
        <v>46</v>
      </c>
      <c r="D2357" t="s">
        <v>29</v>
      </c>
      <c r="E2357" t="s">
        <v>23</v>
      </c>
      <c r="F2357" t="s">
        <v>4</v>
      </c>
      <c r="G2357" t="s">
        <v>6</v>
      </c>
      <c r="H2357" t="s">
        <v>1</v>
      </c>
      <c r="I2357" t="s">
        <v>85</v>
      </c>
      <c r="J2357" t="s">
        <v>86</v>
      </c>
      <c r="K2357">
        <v>164</v>
      </c>
    </row>
    <row r="2358" spans="1:11">
      <c r="A2358" t="s">
        <v>92</v>
      </c>
      <c r="B2358">
        <v>2247</v>
      </c>
      <c r="C2358" t="s">
        <v>64</v>
      </c>
      <c r="D2358" t="s">
        <v>26</v>
      </c>
      <c r="E2358" t="s">
        <v>23</v>
      </c>
      <c r="F2358" t="s">
        <v>2</v>
      </c>
      <c r="G2358" t="s">
        <v>11</v>
      </c>
      <c r="H2358" t="s">
        <v>5</v>
      </c>
      <c r="I2358" t="s">
        <v>83</v>
      </c>
      <c r="J2358" t="s">
        <v>84</v>
      </c>
      <c r="K2358">
        <v>398</v>
      </c>
    </row>
    <row r="2359" spans="1:11">
      <c r="A2359" t="s">
        <v>92</v>
      </c>
      <c r="B2359">
        <v>2237</v>
      </c>
      <c r="C2359" t="s">
        <v>42</v>
      </c>
      <c r="D2359" t="s">
        <v>38</v>
      </c>
      <c r="E2359" t="s">
        <v>23</v>
      </c>
      <c r="F2359" t="s">
        <v>3</v>
      </c>
      <c r="G2359" t="s">
        <v>43</v>
      </c>
      <c r="H2359" t="s">
        <v>5</v>
      </c>
      <c r="I2359" t="s">
        <v>85</v>
      </c>
      <c r="J2359" t="s">
        <v>86</v>
      </c>
      <c r="K2359">
        <v>123</v>
      </c>
    </row>
    <row r="2360" spans="1:11">
      <c r="A2360" t="s">
        <v>92</v>
      </c>
      <c r="B2360">
        <v>2187</v>
      </c>
      <c r="C2360" t="s">
        <v>34</v>
      </c>
      <c r="D2360" t="s">
        <v>35</v>
      </c>
      <c r="E2360" t="s">
        <v>23</v>
      </c>
      <c r="F2360" t="s">
        <v>2</v>
      </c>
      <c r="G2360" t="s">
        <v>11</v>
      </c>
      <c r="H2360" t="s">
        <v>1</v>
      </c>
      <c r="I2360" t="s">
        <v>85</v>
      </c>
      <c r="J2360" t="s">
        <v>86</v>
      </c>
      <c r="K2360">
        <v>833</v>
      </c>
    </row>
    <row r="2361" spans="1:11">
      <c r="A2361" t="s">
        <v>92</v>
      </c>
      <c r="B2361">
        <v>2217</v>
      </c>
      <c r="C2361" t="s">
        <v>36</v>
      </c>
      <c r="D2361" t="s">
        <v>22</v>
      </c>
      <c r="E2361" t="s">
        <v>23</v>
      </c>
      <c r="F2361" t="s">
        <v>0</v>
      </c>
      <c r="G2361" t="s">
        <v>24</v>
      </c>
      <c r="H2361" t="s">
        <v>5</v>
      </c>
      <c r="I2361" t="s">
        <v>83</v>
      </c>
      <c r="J2361" t="s">
        <v>84</v>
      </c>
      <c r="K2361">
        <v>1218</v>
      </c>
    </row>
    <row r="2362" spans="1:11">
      <c r="A2362" t="s">
        <v>92</v>
      </c>
      <c r="B2362">
        <v>2177</v>
      </c>
      <c r="C2362" t="s">
        <v>52</v>
      </c>
      <c r="D2362" t="s">
        <v>53</v>
      </c>
      <c r="E2362" t="s">
        <v>23</v>
      </c>
      <c r="F2362" t="s">
        <v>0</v>
      </c>
      <c r="G2362" t="s">
        <v>24</v>
      </c>
      <c r="H2362" t="s">
        <v>1</v>
      </c>
      <c r="I2362" t="s">
        <v>83</v>
      </c>
      <c r="J2362" t="s">
        <v>84</v>
      </c>
      <c r="K2362">
        <v>1451</v>
      </c>
    </row>
    <row r="2363" spans="1:11">
      <c r="A2363" t="s">
        <v>92</v>
      </c>
      <c r="B2363">
        <v>2217</v>
      </c>
      <c r="C2363" t="s">
        <v>36</v>
      </c>
      <c r="D2363" t="s">
        <v>22</v>
      </c>
      <c r="E2363" t="s">
        <v>23</v>
      </c>
      <c r="F2363" t="s">
        <v>102</v>
      </c>
      <c r="G2363" t="s">
        <v>103</v>
      </c>
      <c r="H2363" t="s">
        <v>5</v>
      </c>
      <c r="I2363" t="s">
        <v>83</v>
      </c>
      <c r="J2363" t="s">
        <v>84</v>
      </c>
      <c r="K2363">
        <v>1</v>
      </c>
    </row>
    <row r="2364" spans="1:11">
      <c r="A2364" t="s">
        <v>92</v>
      </c>
      <c r="B2364">
        <v>2187</v>
      </c>
      <c r="C2364" t="s">
        <v>34</v>
      </c>
      <c r="D2364" t="s">
        <v>35</v>
      </c>
      <c r="E2364" t="s">
        <v>23</v>
      </c>
      <c r="F2364" t="s">
        <v>3</v>
      </c>
      <c r="G2364" t="s">
        <v>43</v>
      </c>
      <c r="H2364" t="s">
        <v>5</v>
      </c>
      <c r="I2364" t="s">
        <v>85</v>
      </c>
      <c r="J2364" t="s">
        <v>86</v>
      </c>
      <c r="K2364">
        <v>78</v>
      </c>
    </row>
    <row r="2365" spans="1:11">
      <c r="A2365" t="s">
        <v>92</v>
      </c>
      <c r="B2365">
        <v>2167</v>
      </c>
      <c r="C2365" t="s">
        <v>63</v>
      </c>
      <c r="D2365" t="s">
        <v>33</v>
      </c>
      <c r="E2365" t="s">
        <v>23</v>
      </c>
      <c r="F2365" t="s">
        <v>16</v>
      </c>
      <c r="G2365" t="s">
        <v>17</v>
      </c>
      <c r="H2365" t="s">
        <v>1</v>
      </c>
      <c r="I2365" t="s">
        <v>85</v>
      </c>
      <c r="J2365" t="s">
        <v>86</v>
      </c>
      <c r="K2365">
        <v>14</v>
      </c>
    </row>
    <row r="2366" spans="1:11">
      <c r="A2366" t="s">
        <v>92</v>
      </c>
      <c r="B2366">
        <v>2207</v>
      </c>
      <c r="C2366" t="s">
        <v>57</v>
      </c>
      <c r="D2366" t="s">
        <v>49</v>
      </c>
      <c r="E2366" t="s">
        <v>23</v>
      </c>
      <c r="F2366" t="s">
        <v>12</v>
      </c>
      <c r="G2366" t="s">
        <v>13</v>
      </c>
      <c r="H2366" t="s">
        <v>5</v>
      </c>
      <c r="I2366" t="s">
        <v>85</v>
      </c>
      <c r="J2366" t="s">
        <v>86</v>
      </c>
      <c r="K2366">
        <v>80</v>
      </c>
    </row>
    <row r="2367" spans="1:11">
      <c r="A2367" t="s">
        <v>92</v>
      </c>
      <c r="B2367">
        <v>2167</v>
      </c>
      <c r="C2367" t="s">
        <v>63</v>
      </c>
      <c r="D2367" t="s">
        <v>33</v>
      </c>
      <c r="E2367" t="s">
        <v>23</v>
      </c>
      <c r="F2367" t="s">
        <v>16</v>
      </c>
      <c r="G2367" t="s">
        <v>17</v>
      </c>
      <c r="H2367" t="s">
        <v>5</v>
      </c>
      <c r="I2367" t="s">
        <v>83</v>
      </c>
      <c r="J2367" t="s">
        <v>84</v>
      </c>
      <c r="K2367">
        <v>331</v>
      </c>
    </row>
    <row r="2368" spans="1:11">
      <c r="A2368" t="s">
        <v>92</v>
      </c>
      <c r="B2368">
        <v>2237</v>
      </c>
      <c r="C2368" t="s">
        <v>42</v>
      </c>
      <c r="D2368" t="s">
        <v>38</v>
      </c>
      <c r="E2368" t="s">
        <v>23</v>
      </c>
      <c r="F2368" t="s">
        <v>12</v>
      </c>
      <c r="G2368" t="s">
        <v>13</v>
      </c>
      <c r="H2368" t="s">
        <v>1</v>
      </c>
      <c r="I2368" t="s">
        <v>83</v>
      </c>
      <c r="J2368" t="s">
        <v>84</v>
      </c>
      <c r="K2368">
        <v>326</v>
      </c>
    </row>
    <row r="2369" spans="1:11">
      <c r="A2369" t="s">
        <v>92</v>
      </c>
      <c r="B2369">
        <v>2177</v>
      </c>
      <c r="C2369" t="s">
        <v>52</v>
      </c>
      <c r="D2369" t="s">
        <v>53</v>
      </c>
      <c r="E2369" t="s">
        <v>23</v>
      </c>
      <c r="F2369" t="s">
        <v>8</v>
      </c>
      <c r="G2369" t="s">
        <v>14</v>
      </c>
      <c r="H2369" t="s">
        <v>1</v>
      </c>
      <c r="I2369" t="s">
        <v>85</v>
      </c>
      <c r="J2369" t="s">
        <v>86</v>
      </c>
      <c r="K2369">
        <v>91</v>
      </c>
    </row>
    <row r="2370" spans="1:11">
      <c r="A2370" t="s">
        <v>92</v>
      </c>
      <c r="B2370">
        <v>2237</v>
      </c>
      <c r="C2370" t="s">
        <v>42</v>
      </c>
      <c r="D2370" t="s">
        <v>38</v>
      </c>
      <c r="E2370" t="s">
        <v>23</v>
      </c>
      <c r="F2370" t="s">
        <v>16</v>
      </c>
      <c r="G2370" t="s">
        <v>17</v>
      </c>
      <c r="H2370" t="s">
        <v>5</v>
      </c>
      <c r="I2370" t="s">
        <v>83</v>
      </c>
      <c r="J2370" t="s">
        <v>84</v>
      </c>
      <c r="K2370">
        <v>222</v>
      </c>
    </row>
    <row r="2371" spans="1:11">
      <c r="A2371" t="s">
        <v>92</v>
      </c>
      <c r="B2371">
        <v>2177</v>
      </c>
      <c r="C2371" t="s">
        <v>52</v>
      </c>
      <c r="D2371" t="s">
        <v>53</v>
      </c>
      <c r="E2371" t="s">
        <v>23</v>
      </c>
      <c r="F2371" t="s">
        <v>8</v>
      </c>
      <c r="G2371" t="s">
        <v>14</v>
      </c>
      <c r="H2371" t="s">
        <v>5</v>
      </c>
      <c r="I2371" t="s">
        <v>83</v>
      </c>
      <c r="J2371" t="s">
        <v>84</v>
      </c>
      <c r="K2371">
        <v>237</v>
      </c>
    </row>
    <row r="2372" spans="1:11">
      <c r="A2372" t="s">
        <v>92</v>
      </c>
      <c r="B2372">
        <v>2187</v>
      </c>
      <c r="C2372" t="s">
        <v>34</v>
      </c>
      <c r="D2372" t="s">
        <v>35</v>
      </c>
      <c r="E2372" t="s">
        <v>23</v>
      </c>
      <c r="F2372" t="s">
        <v>12</v>
      </c>
      <c r="G2372" t="s">
        <v>13</v>
      </c>
      <c r="H2372" t="s">
        <v>5</v>
      </c>
      <c r="I2372" t="s">
        <v>83</v>
      </c>
      <c r="J2372" t="s">
        <v>84</v>
      </c>
      <c r="K2372">
        <v>303</v>
      </c>
    </row>
    <row r="2373" spans="1:11">
      <c r="A2373" t="s">
        <v>92</v>
      </c>
      <c r="B2373">
        <v>2217</v>
      </c>
      <c r="C2373" t="s">
        <v>36</v>
      </c>
      <c r="D2373" t="s">
        <v>22</v>
      </c>
      <c r="E2373" t="s">
        <v>23</v>
      </c>
      <c r="F2373" t="s">
        <v>4</v>
      </c>
      <c r="G2373" t="s">
        <v>6</v>
      </c>
      <c r="H2373" t="s">
        <v>5</v>
      </c>
      <c r="I2373" t="s">
        <v>85</v>
      </c>
      <c r="J2373" t="s">
        <v>86</v>
      </c>
      <c r="K2373">
        <v>16</v>
      </c>
    </row>
    <row r="2374" spans="1:11">
      <c r="A2374" t="s">
        <v>92</v>
      </c>
      <c r="B2374">
        <v>2217</v>
      </c>
      <c r="C2374" t="s">
        <v>36</v>
      </c>
      <c r="D2374" t="s">
        <v>22</v>
      </c>
      <c r="E2374" t="s">
        <v>23</v>
      </c>
      <c r="F2374" t="s">
        <v>100</v>
      </c>
      <c r="G2374" t="s">
        <v>101</v>
      </c>
      <c r="H2374" t="s">
        <v>5</v>
      </c>
      <c r="I2374" t="s">
        <v>83</v>
      </c>
      <c r="J2374" t="s">
        <v>84</v>
      </c>
      <c r="K2374">
        <v>1</v>
      </c>
    </row>
    <row r="2375" spans="1:11">
      <c r="A2375" t="s">
        <v>92</v>
      </c>
      <c r="B2375">
        <v>2187</v>
      </c>
      <c r="C2375" t="s">
        <v>34</v>
      </c>
      <c r="D2375" t="s">
        <v>35</v>
      </c>
      <c r="E2375" t="s">
        <v>23</v>
      </c>
      <c r="F2375" t="s">
        <v>9</v>
      </c>
      <c r="G2375" t="s">
        <v>10</v>
      </c>
      <c r="H2375" t="s">
        <v>1</v>
      </c>
      <c r="I2375" t="s">
        <v>85</v>
      </c>
      <c r="J2375" t="s">
        <v>86</v>
      </c>
      <c r="K2375">
        <v>79</v>
      </c>
    </row>
    <row r="2376" spans="1:11">
      <c r="A2376" t="s">
        <v>92</v>
      </c>
      <c r="B2376">
        <v>2207</v>
      </c>
      <c r="C2376" t="s">
        <v>57</v>
      </c>
      <c r="D2376" t="s">
        <v>49</v>
      </c>
      <c r="E2376" t="s">
        <v>23</v>
      </c>
      <c r="F2376" t="s">
        <v>12</v>
      </c>
      <c r="G2376" t="s">
        <v>13</v>
      </c>
      <c r="H2376" t="s">
        <v>1</v>
      </c>
      <c r="I2376" t="s">
        <v>83</v>
      </c>
      <c r="J2376" t="s">
        <v>84</v>
      </c>
      <c r="K2376">
        <v>336</v>
      </c>
    </row>
    <row r="2377" spans="1:11">
      <c r="A2377" t="s">
        <v>92</v>
      </c>
      <c r="B2377">
        <v>2237</v>
      </c>
      <c r="C2377" t="s">
        <v>42</v>
      </c>
      <c r="D2377" t="s">
        <v>38</v>
      </c>
      <c r="E2377" t="s">
        <v>23</v>
      </c>
      <c r="F2377" t="s">
        <v>16</v>
      </c>
      <c r="G2377" t="s">
        <v>17</v>
      </c>
      <c r="H2377" t="s">
        <v>5</v>
      </c>
      <c r="I2377" t="s">
        <v>85</v>
      </c>
      <c r="J2377" t="s">
        <v>86</v>
      </c>
      <c r="K2377">
        <v>37</v>
      </c>
    </row>
    <row r="2378" spans="1:11">
      <c r="A2378" t="s">
        <v>92</v>
      </c>
      <c r="B2378">
        <v>2217</v>
      </c>
      <c r="C2378" t="s">
        <v>36</v>
      </c>
      <c r="D2378" t="s">
        <v>22</v>
      </c>
      <c r="E2378" t="s">
        <v>23</v>
      </c>
      <c r="F2378" t="s">
        <v>9</v>
      </c>
      <c r="G2378" t="s">
        <v>10</v>
      </c>
      <c r="H2378" t="s">
        <v>5</v>
      </c>
      <c r="I2378" t="s">
        <v>85</v>
      </c>
      <c r="J2378" t="s">
        <v>86</v>
      </c>
      <c r="K2378">
        <v>45</v>
      </c>
    </row>
    <row r="2379" spans="1:11">
      <c r="A2379" t="s">
        <v>92</v>
      </c>
      <c r="B2379">
        <v>2227</v>
      </c>
      <c r="C2379" t="s">
        <v>44</v>
      </c>
      <c r="D2379" t="s">
        <v>41</v>
      </c>
      <c r="E2379" t="s">
        <v>23</v>
      </c>
      <c r="F2379" t="s">
        <v>9</v>
      </c>
      <c r="G2379" t="s">
        <v>10</v>
      </c>
      <c r="H2379" t="s">
        <v>1</v>
      </c>
      <c r="I2379" t="s">
        <v>85</v>
      </c>
      <c r="J2379" t="s">
        <v>86</v>
      </c>
      <c r="K2379">
        <v>62</v>
      </c>
    </row>
    <row r="2380" spans="1:11">
      <c r="A2380" t="s">
        <v>92</v>
      </c>
      <c r="B2380">
        <v>2157</v>
      </c>
      <c r="C2380" t="s">
        <v>46</v>
      </c>
      <c r="D2380" t="s">
        <v>29</v>
      </c>
      <c r="E2380" t="s">
        <v>23</v>
      </c>
      <c r="F2380" t="s">
        <v>9</v>
      </c>
      <c r="G2380" t="s">
        <v>10</v>
      </c>
      <c r="H2380" t="s">
        <v>1</v>
      </c>
      <c r="I2380" t="s">
        <v>83</v>
      </c>
      <c r="J2380" t="s">
        <v>84</v>
      </c>
      <c r="K2380">
        <v>195</v>
      </c>
    </row>
    <row r="2381" spans="1:11">
      <c r="A2381" t="s">
        <v>92</v>
      </c>
      <c r="B2381">
        <v>2207</v>
      </c>
      <c r="C2381" t="s">
        <v>57</v>
      </c>
      <c r="D2381" t="s">
        <v>49</v>
      </c>
      <c r="E2381" t="s">
        <v>23</v>
      </c>
      <c r="F2381" t="s">
        <v>0</v>
      </c>
      <c r="G2381" t="s">
        <v>24</v>
      </c>
      <c r="H2381" t="s">
        <v>1</v>
      </c>
      <c r="I2381" t="s">
        <v>83</v>
      </c>
      <c r="J2381" t="s">
        <v>84</v>
      </c>
      <c r="K2381">
        <v>1750</v>
      </c>
    </row>
    <row r="2382" spans="1:11">
      <c r="A2382" t="s">
        <v>92</v>
      </c>
      <c r="B2382">
        <v>2157</v>
      </c>
      <c r="C2382" t="s">
        <v>46</v>
      </c>
      <c r="D2382" t="s">
        <v>29</v>
      </c>
      <c r="E2382" t="s">
        <v>23</v>
      </c>
      <c r="F2382" t="s">
        <v>3</v>
      </c>
      <c r="G2382" t="s">
        <v>43</v>
      </c>
      <c r="H2382" t="s">
        <v>5</v>
      </c>
      <c r="I2382" t="s">
        <v>85</v>
      </c>
      <c r="J2382" t="s">
        <v>86</v>
      </c>
      <c r="K2382">
        <v>102</v>
      </c>
    </row>
    <row r="2383" spans="1:11">
      <c r="A2383" t="s">
        <v>92</v>
      </c>
      <c r="B2383">
        <v>2157</v>
      </c>
      <c r="C2383" t="s">
        <v>46</v>
      </c>
      <c r="D2383" t="s">
        <v>29</v>
      </c>
      <c r="E2383" t="s">
        <v>23</v>
      </c>
      <c r="F2383" t="s">
        <v>98</v>
      </c>
      <c r="G2383" t="s">
        <v>99</v>
      </c>
      <c r="H2383" t="s">
        <v>5</v>
      </c>
      <c r="I2383" t="s">
        <v>83</v>
      </c>
      <c r="J2383" t="s">
        <v>84</v>
      </c>
      <c r="K2383">
        <v>4</v>
      </c>
    </row>
    <row r="2384" spans="1:11">
      <c r="A2384" t="s">
        <v>92</v>
      </c>
      <c r="B2384">
        <v>2157</v>
      </c>
      <c r="C2384" t="s">
        <v>46</v>
      </c>
      <c r="D2384" t="s">
        <v>29</v>
      </c>
      <c r="E2384" t="s">
        <v>23</v>
      </c>
      <c r="F2384" t="s">
        <v>4</v>
      </c>
      <c r="G2384" t="s">
        <v>6</v>
      </c>
      <c r="H2384" t="s">
        <v>5</v>
      </c>
      <c r="I2384" t="s">
        <v>85</v>
      </c>
      <c r="J2384" t="s">
        <v>86</v>
      </c>
      <c r="K2384">
        <v>10</v>
      </c>
    </row>
    <row r="2385" spans="1:11">
      <c r="A2385" t="s">
        <v>92</v>
      </c>
      <c r="B2385">
        <v>2197</v>
      </c>
      <c r="C2385" t="s">
        <v>62</v>
      </c>
      <c r="D2385" t="s">
        <v>31</v>
      </c>
      <c r="E2385" t="s">
        <v>23</v>
      </c>
      <c r="F2385" t="s">
        <v>16</v>
      </c>
      <c r="G2385" t="s">
        <v>17</v>
      </c>
      <c r="H2385" t="s">
        <v>1</v>
      </c>
      <c r="I2385" t="s">
        <v>85</v>
      </c>
      <c r="J2385" t="s">
        <v>86</v>
      </c>
      <c r="K2385">
        <v>13</v>
      </c>
    </row>
    <row r="2386" spans="1:11">
      <c r="A2386" t="s">
        <v>92</v>
      </c>
      <c r="B2386">
        <v>2247</v>
      </c>
      <c r="C2386" t="s">
        <v>64</v>
      </c>
      <c r="D2386" t="s">
        <v>26</v>
      </c>
      <c r="E2386" t="s">
        <v>23</v>
      </c>
      <c r="F2386" t="s">
        <v>8</v>
      </c>
      <c r="G2386" t="s">
        <v>14</v>
      </c>
      <c r="H2386" t="s">
        <v>5</v>
      </c>
      <c r="I2386" t="s">
        <v>85</v>
      </c>
      <c r="J2386" t="s">
        <v>86</v>
      </c>
      <c r="K2386">
        <v>201</v>
      </c>
    </row>
    <row r="2387" spans="1:11">
      <c r="A2387" t="s">
        <v>92</v>
      </c>
      <c r="B2387">
        <v>2217</v>
      </c>
      <c r="C2387" t="s">
        <v>36</v>
      </c>
      <c r="D2387" t="s">
        <v>22</v>
      </c>
      <c r="E2387" t="s">
        <v>23</v>
      </c>
      <c r="F2387" t="s">
        <v>2</v>
      </c>
      <c r="G2387" t="s">
        <v>11</v>
      </c>
      <c r="H2387" t="s">
        <v>5</v>
      </c>
      <c r="I2387" t="s">
        <v>85</v>
      </c>
      <c r="J2387" t="s">
        <v>86</v>
      </c>
      <c r="K2387">
        <v>83</v>
      </c>
    </row>
    <row r="2388" spans="1:11">
      <c r="A2388" t="s">
        <v>92</v>
      </c>
      <c r="B2388">
        <v>2187</v>
      </c>
      <c r="C2388" t="s">
        <v>34</v>
      </c>
      <c r="D2388" t="s">
        <v>35</v>
      </c>
      <c r="E2388" t="s">
        <v>23</v>
      </c>
      <c r="F2388" t="s">
        <v>12</v>
      </c>
      <c r="G2388" t="s">
        <v>13</v>
      </c>
      <c r="H2388" t="s">
        <v>1</v>
      </c>
      <c r="I2388" t="s">
        <v>83</v>
      </c>
      <c r="J2388" t="s">
        <v>84</v>
      </c>
      <c r="K2388">
        <v>366</v>
      </c>
    </row>
    <row r="2389" spans="1:11">
      <c r="A2389" t="s">
        <v>92</v>
      </c>
      <c r="B2389">
        <v>2247</v>
      </c>
      <c r="C2389" t="s">
        <v>64</v>
      </c>
      <c r="D2389" t="s">
        <v>26</v>
      </c>
      <c r="E2389" t="s">
        <v>23</v>
      </c>
      <c r="F2389" t="s">
        <v>100</v>
      </c>
      <c r="G2389" t="s">
        <v>101</v>
      </c>
      <c r="H2389" t="s">
        <v>5</v>
      </c>
      <c r="I2389" t="s">
        <v>83</v>
      </c>
      <c r="J2389" t="s">
        <v>84</v>
      </c>
      <c r="K2389">
        <v>1</v>
      </c>
    </row>
    <row r="2390" spans="1:11">
      <c r="A2390" t="s">
        <v>92</v>
      </c>
      <c r="B2390">
        <v>2167</v>
      </c>
      <c r="C2390" t="s">
        <v>63</v>
      </c>
      <c r="D2390" t="s">
        <v>33</v>
      </c>
      <c r="E2390" t="s">
        <v>23</v>
      </c>
      <c r="F2390" t="s">
        <v>9</v>
      </c>
      <c r="G2390" t="s">
        <v>10</v>
      </c>
      <c r="H2390" t="s">
        <v>1</v>
      </c>
      <c r="I2390" t="s">
        <v>83</v>
      </c>
      <c r="J2390" t="s">
        <v>84</v>
      </c>
      <c r="K2390">
        <v>243</v>
      </c>
    </row>
    <row r="2391" spans="1:11">
      <c r="A2391" t="s">
        <v>92</v>
      </c>
      <c r="B2391">
        <v>2187</v>
      </c>
      <c r="C2391" t="s">
        <v>34</v>
      </c>
      <c r="D2391" t="s">
        <v>35</v>
      </c>
      <c r="E2391" t="s">
        <v>23</v>
      </c>
      <c r="F2391" t="s">
        <v>8</v>
      </c>
      <c r="G2391" t="s">
        <v>14</v>
      </c>
      <c r="H2391" t="s">
        <v>1</v>
      </c>
      <c r="I2391" t="s">
        <v>83</v>
      </c>
      <c r="J2391" t="s">
        <v>84</v>
      </c>
      <c r="K2391">
        <v>867</v>
      </c>
    </row>
    <row r="2392" spans="1:11">
      <c r="A2392" t="s">
        <v>92</v>
      </c>
      <c r="B2392">
        <v>2197</v>
      </c>
      <c r="C2392" t="s">
        <v>62</v>
      </c>
      <c r="D2392" t="s">
        <v>31</v>
      </c>
      <c r="E2392" t="s">
        <v>23</v>
      </c>
      <c r="F2392" t="s">
        <v>9</v>
      </c>
      <c r="G2392" t="s">
        <v>10</v>
      </c>
      <c r="H2392" t="s">
        <v>1</v>
      </c>
      <c r="I2392" t="s">
        <v>85</v>
      </c>
      <c r="J2392" t="s">
        <v>86</v>
      </c>
      <c r="K2392">
        <v>73</v>
      </c>
    </row>
    <row r="2393" spans="1:11">
      <c r="A2393" t="s">
        <v>92</v>
      </c>
      <c r="B2393">
        <v>2227</v>
      </c>
      <c r="C2393" t="s">
        <v>44</v>
      </c>
      <c r="D2393" t="s">
        <v>41</v>
      </c>
      <c r="E2393" t="s">
        <v>23</v>
      </c>
      <c r="F2393" t="s">
        <v>4</v>
      </c>
      <c r="G2393" t="s">
        <v>6</v>
      </c>
      <c r="H2393" t="s">
        <v>5</v>
      </c>
      <c r="I2393" t="s">
        <v>83</v>
      </c>
      <c r="J2393" t="s">
        <v>84</v>
      </c>
      <c r="K2393">
        <v>27</v>
      </c>
    </row>
    <row r="2394" spans="1:11">
      <c r="A2394" t="s">
        <v>92</v>
      </c>
      <c r="B2394">
        <v>2227</v>
      </c>
      <c r="C2394" t="s">
        <v>44</v>
      </c>
      <c r="D2394" t="s">
        <v>41</v>
      </c>
      <c r="E2394" t="s">
        <v>23</v>
      </c>
      <c r="F2394" t="s">
        <v>12</v>
      </c>
      <c r="G2394" t="s">
        <v>13</v>
      </c>
      <c r="H2394" t="s">
        <v>1</v>
      </c>
      <c r="I2394" t="s">
        <v>85</v>
      </c>
      <c r="J2394" t="s">
        <v>86</v>
      </c>
      <c r="K2394">
        <v>43</v>
      </c>
    </row>
    <row r="2395" spans="1:11">
      <c r="A2395" t="s">
        <v>92</v>
      </c>
      <c r="B2395">
        <v>2197</v>
      </c>
      <c r="C2395" t="s">
        <v>62</v>
      </c>
      <c r="D2395" t="s">
        <v>31</v>
      </c>
      <c r="E2395" t="s">
        <v>23</v>
      </c>
      <c r="F2395" t="s">
        <v>9</v>
      </c>
      <c r="G2395" t="s">
        <v>10</v>
      </c>
      <c r="H2395" t="s">
        <v>1</v>
      </c>
      <c r="I2395" t="s">
        <v>83</v>
      </c>
      <c r="J2395" t="s">
        <v>84</v>
      </c>
      <c r="K2395">
        <v>335</v>
      </c>
    </row>
    <row r="2396" spans="1:11">
      <c r="A2396" t="s">
        <v>92</v>
      </c>
      <c r="B2396">
        <v>2227</v>
      </c>
      <c r="C2396" t="s">
        <v>44</v>
      </c>
      <c r="D2396" t="s">
        <v>41</v>
      </c>
      <c r="E2396" t="s">
        <v>23</v>
      </c>
      <c r="F2396" t="s">
        <v>8</v>
      </c>
      <c r="G2396" t="s">
        <v>14</v>
      </c>
      <c r="H2396" t="s">
        <v>5</v>
      </c>
      <c r="I2396" t="s">
        <v>85</v>
      </c>
      <c r="J2396" t="s">
        <v>86</v>
      </c>
      <c r="K2396">
        <v>280</v>
      </c>
    </row>
    <row r="2397" spans="1:11">
      <c r="A2397" t="s">
        <v>92</v>
      </c>
      <c r="B2397">
        <v>2207</v>
      </c>
      <c r="C2397" t="s">
        <v>57</v>
      </c>
      <c r="D2397" t="s">
        <v>49</v>
      </c>
      <c r="E2397" t="s">
        <v>23</v>
      </c>
      <c r="F2397" t="s">
        <v>4</v>
      </c>
      <c r="G2397" t="s">
        <v>6</v>
      </c>
      <c r="H2397" t="s">
        <v>1</v>
      </c>
      <c r="I2397" t="s">
        <v>85</v>
      </c>
      <c r="J2397" t="s">
        <v>86</v>
      </c>
      <c r="K2397">
        <v>199</v>
      </c>
    </row>
    <row r="2398" spans="1:11">
      <c r="A2398" t="s">
        <v>92</v>
      </c>
      <c r="B2398">
        <v>2167</v>
      </c>
      <c r="C2398" t="s">
        <v>63</v>
      </c>
      <c r="D2398" t="s">
        <v>33</v>
      </c>
      <c r="E2398" t="s">
        <v>23</v>
      </c>
      <c r="F2398" t="s">
        <v>8</v>
      </c>
      <c r="G2398" t="s">
        <v>14</v>
      </c>
      <c r="H2398" t="s">
        <v>5</v>
      </c>
      <c r="I2398" t="s">
        <v>83</v>
      </c>
      <c r="J2398" t="s">
        <v>84</v>
      </c>
      <c r="K2398">
        <v>269</v>
      </c>
    </row>
    <row r="2399" spans="1:11">
      <c r="A2399" t="s">
        <v>92</v>
      </c>
      <c r="B2399">
        <v>2157</v>
      </c>
      <c r="C2399" t="s">
        <v>46</v>
      </c>
      <c r="D2399" t="s">
        <v>29</v>
      </c>
      <c r="E2399" t="s">
        <v>23</v>
      </c>
      <c r="F2399" t="s">
        <v>95</v>
      </c>
      <c r="G2399" t="s">
        <v>96</v>
      </c>
      <c r="H2399" t="s">
        <v>97</v>
      </c>
      <c r="I2399" t="s">
        <v>85</v>
      </c>
      <c r="J2399" t="s">
        <v>86</v>
      </c>
      <c r="K2399">
        <v>1</v>
      </c>
    </row>
    <row r="2400" spans="1:11">
      <c r="A2400" t="s">
        <v>92</v>
      </c>
      <c r="B2400">
        <v>2207</v>
      </c>
      <c r="C2400" t="s">
        <v>57</v>
      </c>
      <c r="D2400" t="s">
        <v>49</v>
      </c>
      <c r="E2400" t="s">
        <v>23</v>
      </c>
      <c r="F2400" t="s">
        <v>8</v>
      </c>
      <c r="G2400" t="s">
        <v>14</v>
      </c>
      <c r="H2400" t="s">
        <v>5</v>
      </c>
      <c r="I2400" t="s">
        <v>83</v>
      </c>
      <c r="J2400" t="s">
        <v>84</v>
      </c>
      <c r="K2400">
        <v>275</v>
      </c>
    </row>
    <row r="2401" spans="1:11">
      <c r="A2401" t="s">
        <v>92</v>
      </c>
      <c r="B2401">
        <v>2187</v>
      </c>
      <c r="C2401" t="s">
        <v>34</v>
      </c>
      <c r="D2401" t="s">
        <v>35</v>
      </c>
      <c r="E2401" t="s">
        <v>23</v>
      </c>
      <c r="F2401" t="s">
        <v>9</v>
      </c>
      <c r="G2401" t="s">
        <v>10</v>
      </c>
      <c r="H2401" t="s">
        <v>5</v>
      </c>
      <c r="I2401" t="s">
        <v>85</v>
      </c>
      <c r="J2401" t="s">
        <v>86</v>
      </c>
      <c r="K2401">
        <v>76</v>
      </c>
    </row>
    <row r="2402" spans="1:11">
      <c r="A2402" t="s">
        <v>92</v>
      </c>
      <c r="B2402">
        <v>2217</v>
      </c>
      <c r="C2402" t="s">
        <v>36</v>
      </c>
      <c r="D2402" t="s">
        <v>22</v>
      </c>
      <c r="E2402" t="s">
        <v>23</v>
      </c>
      <c r="F2402" t="s">
        <v>16</v>
      </c>
      <c r="G2402" t="s">
        <v>17</v>
      </c>
      <c r="H2402" t="s">
        <v>1</v>
      </c>
      <c r="I2402" t="s">
        <v>83</v>
      </c>
      <c r="J2402" t="s">
        <v>84</v>
      </c>
      <c r="K2402">
        <v>120</v>
      </c>
    </row>
    <row r="2403" spans="1:11">
      <c r="A2403" t="s">
        <v>92</v>
      </c>
      <c r="B2403">
        <v>2177</v>
      </c>
      <c r="C2403" t="s">
        <v>52</v>
      </c>
      <c r="D2403" t="s">
        <v>53</v>
      </c>
      <c r="E2403" t="s">
        <v>23</v>
      </c>
      <c r="F2403" t="s">
        <v>3</v>
      </c>
      <c r="G2403" t="s">
        <v>43</v>
      </c>
      <c r="H2403" t="s">
        <v>5</v>
      </c>
      <c r="I2403" t="s">
        <v>85</v>
      </c>
      <c r="J2403" t="s">
        <v>86</v>
      </c>
      <c r="K2403">
        <v>95</v>
      </c>
    </row>
    <row r="2404" spans="1:11">
      <c r="A2404" t="s">
        <v>92</v>
      </c>
      <c r="B2404">
        <v>2187</v>
      </c>
      <c r="C2404" t="s">
        <v>34</v>
      </c>
      <c r="D2404" t="s">
        <v>35</v>
      </c>
      <c r="E2404" t="s">
        <v>23</v>
      </c>
      <c r="F2404" t="s">
        <v>12</v>
      </c>
      <c r="G2404" t="s">
        <v>13</v>
      </c>
      <c r="H2404" t="s">
        <v>1</v>
      </c>
      <c r="I2404" t="s">
        <v>85</v>
      </c>
      <c r="J2404" t="s">
        <v>86</v>
      </c>
      <c r="K2404">
        <v>66</v>
      </c>
    </row>
    <row r="2405" spans="1:11">
      <c r="A2405" t="s">
        <v>92</v>
      </c>
      <c r="B2405">
        <v>2237</v>
      </c>
      <c r="C2405" t="s">
        <v>42</v>
      </c>
      <c r="D2405" t="s">
        <v>38</v>
      </c>
      <c r="E2405" t="s">
        <v>23</v>
      </c>
      <c r="F2405" t="s">
        <v>2</v>
      </c>
      <c r="G2405" t="s">
        <v>11</v>
      </c>
      <c r="H2405" t="s">
        <v>5</v>
      </c>
      <c r="I2405" t="s">
        <v>83</v>
      </c>
      <c r="J2405" t="s">
        <v>84</v>
      </c>
      <c r="K2405">
        <v>390</v>
      </c>
    </row>
    <row r="2406" spans="1:11">
      <c r="A2406" t="s">
        <v>92</v>
      </c>
      <c r="B2406">
        <v>2177</v>
      </c>
      <c r="C2406" t="s">
        <v>52</v>
      </c>
      <c r="D2406" t="s">
        <v>53</v>
      </c>
      <c r="E2406" t="s">
        <v>23</v>
      </c>
      <c r="F2406" t="s">
        <v>2</v>
      </c>
      <c r="G2406" t="s">
        <v>11</v>
      </c>
      <c r="H2406" t="s">
        <v>1</v>
      </c>
      <c r="I2406" t="s">
        <v>83</v>
      </c>
      <c r="J2406" t="s">
        <v>84</v>
      </c>
      <c r="K2406">
        <v>5529</v>
      </c>
    </row>
    <row r="2407" spans="1:11">
      <c r="A2407" t="s">
        <v>92</v>
      </c>
      <c r="B2407">
        <v>2217</v>
      </c>
      <c r="C2407" t="s">
        <v>36</v>
      </c>
      <c r="D2407" t="s">
        <v>22</v>
      </c>
      <c r="E2407" t="s">
        <v>23</v>
      </c>
      <c r="F2407" t="s">
        <v>2</v>
      </c>
      <c r="G2407" t="s">
        <v>11</v>
      </c>
      <c r="H2407" t="s">
        <v>1</v>
      </c>
      <c r="I2407" t="s">
        <v>83</v>
      </c>
      <c r="J2407" t="s">
        <v>84</v>
      </c>
      <c r="K2407">
        <v>4179</v>
      </c>
    </row>
    <row r="2408" spans="1:11">
      <c r="A2408" t="s">
        <v>92</v>
      </c>
      <c r="B2408">
        <v>2237</v>
      </c>
      <c r="C2408" t="s">
        <v>42</v>
      </c>
      <c r="D2408" t="s">
        <v>38</v>
      </c>
      <c r="E2408" t="s">
        <v>23</v>
      </c>
      <c r="F2408" t="s">
        <v>2</v>
      </c>
      <c r="G2408" t="s">
        <v>11</v>
      </c>
      <c r="H2408" t="s">
        <v>1</v>
      </c>
      <c r="I2408" t="s">
        <v>85</v>
      </c>
      <c r="J2408" t="s">
        <v>86</v>
      </c>
      <c r="K2408">
        <v>510</v>
      </c>
    </row>
    <row r="2409" spans="1:11">
      <c r="A2409" t="s">
        <v>92</v>
      </c>
      <c r="B2409">
        <v>2217</v>
      </c>
      <c r="C2409" t="s">
        <v>36</v>
      </c>
      <c r="D2409" t="s">
        <v>22</v>
      </c>
      <c r="E2409" t="s">
        <v>23</v>
      </c>
      <c r="F2409" t="s">
        <v>4</v>
      </c>
      <c r="G2409" t="s">
        <v>6</v>
      </c>
      <c r="H2409" t="s">
        <v>1</v>
      </c>
      <c r="I2409" t="s">
        <v>85</v>
      </c>
      <c r="J2409" t="s">
        <v>86</v>
      </c>
      <c r="K2409">
        <v>220</v>
      </c>
    </row>
    <row r="2410" spans="1:11">
      <c r="A2410" t="s">
        <v>92</v>
      </c>
      <c r="B2410">
        <v>2167</v>
      </c>
      <c r="C2410" t="s">
        <v>63</v>
      </c>
      <c r="D2410" t="s">
        <v>33</v>
      </c>
      <c r="E2410" t="s">
        <v>23</v>
      </c>
      <c r="F2410" t="s">
        <v>3</v>
      </c>
      <c r="G2410" t="s">
        <v>43</v>
      </c>
      <c r="H2410" t="s">
        <v>5</v>
      </c>
      <c r="I2410" t="s">
        <v>83</v>
      </c>
      <c r="J2410" t="s">
        <v>84</v>
      </c>
      <c r="K2410">
        <v>1003</v>
      </c>
    </row>
    <row r="2411" spans="1:11">
      <c r="A2411" t="s">
        <v>92</v>
      </c>
      <c r="B2411">
        <v>2167</v>
      </c>
      <c r="C2411" t="s">
        <v>63</v>
      </c>
      <c r="D2411" t="s">
        <v>33</v>
      </c>
      <c r="E2411" t="s">
        <v>23</v>
      </c>
      <c r="F2411" t="s">
        <v>0</v>
      </c>
      <c r="G2411" t="s">
        <v>24</v>
      </c>
      <c r="H2411" t="s">
        <v>5</v>
      </c>
      <c r="I2411" t="s">
        <v>83</v>
      </c>
      <c r="J2411" t="s">
        <v>84</v>
      </c>
      <c r="K2411">
        <v>894</v>
      </c>
    </row>
    <row r="2412" spans="1:11">
      <c r="A2412" t="s">
        <v>92</v>
      </c>
      <c r="B2412">
        <v>2247</v>
      </c>
      <c r="C2412" t="s">
        <v>64</v>
      </c>
      <c r="D2412" t="s">
        <v>26</v>
      </c>
      <c r="E2412" t="s">
        <v>23</v>
      </c>
      <c r="F2412" t="s">
        <v>12</v>
      </c>
      <c r="G2412" t="s">
        <v>13</v>
      </c>
      <c r="H2412" t="s">
        <v>5</v>
      </c>
      <c r="I2412" t="s">
        <v>85</v>
      </c>
      <c r="J2412" t="s">
        <v>86</v>
      </c>
      <c r="K2412">
        <v>69</v>
      </c>
    </row>
    <row r="2413" spans="1:11">
      <c r="A2413" t="s">
        <v>92</v>
      </c>
      <c r="B2413">
        <v>2157</v>
      </c>
      <c r="C2413" t="s">
        <v>46</v>
      </c>
      <c r="D2413" t="s">
        <v>29</v>
      </c>
      <c r="E2413" t="s">
        <v>23</v>
      </c>
      <c r="F2413" t="s">
        <v>12</v>
      </c>
      <c r="G2413" t="s">
        <v>13</v>
      </c>
      <c r="H2413" t="s">
        <v>1</v>
      </c>
      <c r="I2413" t="s">
        <v>83</v>
      </c>
      <c r="J2413" t="s">
        <v>84</v>
      </c>
      <c r="K2413">
        <v>231</v>
      </c>
    </row>
    <row r="2414" spans="1:11">
      <c r="A2414" t="s">
        <v>92</v>
      </c>
      <c r="B2414">
        <v>2167</v>
      </c>
      <c r="C2414" t="s">
        <v>63</v>
      </c>
      <c r="D2414" t="s">
        <v>33</v>
      </c>
      <c r="E2414" t="s">
        <v>23</v>
      </c>
      <c r="F2414" t="s">
        <v>16</v>
      </c>
      <c r="G2414" t="s">
        <v>17</v>
      </c>
      <c r="H2414" t="s">
        <v>1</v>
      </c>
      <c r="I2414" t="s">
        <v>83</v>
      </c>
      <c r="J2414" t="s">
        <v>84</v>
      </c>
      <c r="K2414">
        <v>46</v>
      </c>
    </row>
    <row r="2415" spans="1:11">
      <c r="A2415" t="s">
        <v>92</v>
      </c>
      <c r="B2415">
        <v>2187</v>
      </c>
      <c r="C2415" t="s">
        <v>34</v>
      </c>
      <c r="D2415" t="s">
        <v>35</v>
      </c>
      <c r="E2415" t="s">
        <v>23</v>
      </c>
      <c r="F2415" t="s">
        <v>4</v>
      </c>
      <c r="G2415" t="s">
        <v>6</v>
      </c>
      <c r="H2415" t="s">
        <v>5</v>
      </c>
      <c r="I2415" t="s">
        <v>85</v>
      </c>
      <c r="J2415" t="s">
        <v>86</v>
      </c>
      <c r="K2415">
        <v>12</v>
      </c>
    </row>
    <row r="2416" spans="1:11">
      <c r="A2416" t="s">
        <v>92</v>
      </c>
      <c r="B2416">
        <v>2227</v>
      </c>
      <c r="C2416" t="s">
        <v>44</v>
      </c>
      <c r="D2416" t="s">
        <v>41</v>
      </c>
      <c r="E2416" t="s">
        <v>23</v>
      </c>
      <c r="F2416" t="s">
        <v>2</v>
      </c>
      <c r="G2416" t="s">
        <v>11</v>
      </c>
      <c r="H2416" t="s">
        <v>5</v>
      </c>
      <c r="I2416" t="s">
        <v>83</v>
      </c>
      <c r="J2416" t="s">
        <v>84</v>
      </c>
      <c r="K2416">
        <v>435</v>
      </c>
    </row>
    <row r="2417" spans="1:11">
      <c r="A2417" t="s">
        <v>92</v>
      </c>
      <c r="B2417">
        <v>2227</v>
      </c>
      <c r="C2417" t="s">
        <v>44</v>
      </c>
      <c r="D2417" t="s">
        <v>41</v>
      </c>
      <c r="E2417" t="s">
        <v>23</v>
      </c>
      <c r="F2417" t="s">
        <v>2</v>
      </c>
      <c r="G2417" t="s">
        <v>11</v>
      </c>
      <c r="H2417" t="s">
        <v>1</v>
      </c>
      <c r="I2417" t="s">
        <v>85</v>
      </c>
      <c r="J2417" t="s">
        <v>86</v>
      </c>
      <c r="K2417">
        <v>566</v>
      </c>
    </row>
    <row r="2418" spans="1:11">
      <c r="A2418" t="s">
        <v>92</v>
      </c>
      <c r="B2418">
        <v>2207</v>
      </c>
      <c r="C2418" t="s">
        <v>57</v>
      </c>
      <c r="D2418" t="s">
        <v>49</v>
      </c>
      <c r="E2418" t="s">
        <v>23</v>
      </c>
      <c r="F2418" t="s">
        <v>3</v>
      </c>
      <c r="G2418" t="s">
        <v>43</v>
      </c>
      <c r="H2418" t="s">
        <v>5</v>
      </c>
      <c r="I2418" t="s">
        <v>85</v>
      </c>
      <c r="J2418" t="s">
        <v>86</v>
      </c>
      <c r="K2418">
        <v>92</v>
      </c>
    </row>
    <row r="2419" spans="1:11">
      <c r="A2419" t="s">
        <v>92</v>
      </c>
      <c r="B2419">
        <v>2167</v>
      </c>
      <c r="C2419" t="s">
        <v>63</v>
      </c>
      <c r="D2419" t="s">
        <v>33</v>
      </c>
      <c r="E2419" t="s">
        <v>23</v>
      </c>
      <c r="F2419" t="s">
        <v>8</v>
      </c>
      <c r="G2419" t="s">
        <v>14</v>
      </c>
      <c r="H2419" t="s">
        <v>5</v>
      </c>
      <c r="I2419" t="s">
        <v>85</v>
      </c>
      <c r="J2419" t="s">
        <v>86</v>
      </c>
      <c r="K2419">
        <v>211</v>
      </c>
    </row>
    <row r="2420" spans="1:11">
      <c r="A2420" t="s">
        <v>92</v>
      </c>
      <c r="B2420">
        <v>2217</v>
      </c>
      <c r="C2420" t="s">
        <v>36</v>
      </c>
      <c r="D2420" t="s">
        <v>22</v>
      </c>
      <c r="E2420" t="s">
        <v>23</v>
      </c>
      <c r="F2420" t="s">
        <v>16</v>
      </c>
      <c r="G2420" t="s">
        <v>17</v>
      </c>
      <c r="H2420" t="s">
        <v>5</v>
      </c>
      <c r="I2420" t="s">
        <v>83</v>
      </c>
      <c r="J2420" t="s">
        <v>84</v>
      </c>
      <c r="K2420">
        <v>243</v>
      </c>
    </row>
    <row r="2421" spans="1:11">
      <c r="A2421" t="s">
        <v>92</v>
      </c>
      <c r="B2421">
        <v>2187</v>
      </c>
      <c r="C2421" t="s">
        <v>34</v>
      </c>
      <c r="D2421" t="s">
        <v>35</v>
      </c>
      <c r="E2421" t="s">
        <v>23</v>
      </c>
      <c r="F2421" t="s">
        <v>3</v>
      </c>
      <c r="G2421" t="s">
        <v>43</v>
      </c>
      <c r="H2421" t="s">
        <v>1</v>
      </c>
      <c r="I2421" t="s">
        <v>85</v>
      </c>
      <c r="J2421" t="s">
        <v>86</v>
      </c>
      <c r="K2421">
        <v>25</v>
      </c>
    </row>
    <row r="2422" spans="1:11">
      <c r="A2422" t="s">
        <v>92</v>
      </c>
      <c r="B2422">
        <v>2237</v>
      </c>
      <c r="C2422" t="s">
        <v>42</v>
      </c>
      <c r="D2422" t="s">
        <v>38</v>
      </c>
      <c r="E2422" t="s">
        <v>23</v>
      </c>
      <c r="F2422" t="s">
        <v>4</v>
      </c>
      <c r="G2422" t="s">
        <v>6</v>
      </c>
      <c r="H2422" t="s">
        <v>1</v>
      </c>
      <c r="I2422" t="s">
        <v>83</v>
      </c>
      <c r="J2422" t="s">
        <v>84</v>
      </c>
      <c r="K2422">
        <v>1007</v>
      </c>
    </row>
    <row r="2423" spans="1:11">
      <c r="A2423" t="s">
        <v>92</v>
      </c>
      <c r="B2423">
        <v>2167</v>
      </c>
      <c r="C2423" t="s">
        <v>63</v>
      </c>
      <c r="D2423" t="s">
        <v>33</v>
      </c>
      <c r="E2423" t="s">
        <v>23</v>
      </c>
      <c r="F2423" t="s">
        <v>0</v>
      </c>
      <c r="G2423" t="s">
        <v>24</v>
      </c>
      <c r="H2423" t="s">
        <v>1</v>
      </c>
      <c r="I2423" t="s">
        <v>83</v>
      </c>
      <c r="J2423" t="s">
        <v>84</v>
      </c>
      <c r="K2423">
        <v>1416</v>
      </c>
    </row>
    <row r="2424" spans="1:11">
      <c r="A2424" t="s">
        <v>92</v>
      </c>
      <c r="B2424">
        <v>2187</v>
      </c>
      <c r="C2424" t="s">
        <v>34</v>
      </c>
      <c r="D2424" t="s">
        <v>35</v>
      </c>
      <c r="E2424" t="s">
        <v>23</v>
      </c>
      <c r="F2424" t="s">
        <v>4</v>
      </c>
      <c r="G2424" t="s">
        <v>6</v>
      </c>
      <c r="H2424" t="s">
        <v>1</v>
      </c>
      <c r="I2424" t="s">
        <v>83</v>
      </c>
      <c r="J2424" t="s">
        <v>84</v>
      </c>
      <c r="K2424">
        <v>1073</v>
      </c>
    </row>
    <row r="2425" spans="1:11">
      <c r="A2425" t="s">
        <v>92</v>
      </c>
      <c r="B2425">
        <v>2187</v>
      </c>
      <c r="C2425" t="s">
        <v>34</v>
      </c>
      <c r="D2425" t="s">
        <v>35</v>
      </c>
      <c r="E2425" t="s">
        <v>23</v>
      </c>
      <c r="F2425" t="s">
        <v>0</v>
      </c>
      <c r="G2425" t="s">
        <v>24</v>
      </c>
      <c r="H2425" t="s">
        <v>5</v>
      </c>
      <c r="I2425" t="s">
        <v>85</v>
      </c>
      <c r="J2425" t="s">
        <v>86</v>
      </c>
      <c r="K2425">
        <v>234</v>
      </c>
    </row>
    <row r="2426" spans="1:11">
      <c r="A2426" t="s">
        <v>92</v>
      </c>
      <c r="B2426">
        <v>2237</v>
      </c>
      <c r="C2426" t="s">
        <v>42</v>
      </c>
      <c r="D2426" t="s">
        <v>38</v>
      </c>
      <c r="E2426" t="s">
        <v>23</v>
      </c>
      <c r="F2426" t="s">
        <v>8</v>
      </c>
      <c r="G2426" t="s">
        <v>14</v>
      </c>
      <c r="H2426" t="s">
        <v>1</v>
      </c>
      <c r="I2426" t="s">
        <v>83</v>
      </c>
      <c r="J2426" t="s">
        <v>84</v>
      </c>
      <c r="K2426">
        <v>1146</v>
      </c>
    </row>
    <row r="2427" spans="1:11">
      <c r="A2427" t="s">
        <v>92</v>
      </c>
      <c r="B2427">
        <v>2197</v>
      </c>
      <c r="C2427" t="s">
        <v>62</v>
      </c>
      <c r="D2427" t="s">
        <v>31</v>
      </c>
      <c r="E2427" t="s">
        <v>23</v>
      </c>
      <c r="F2427" t="s">
        <v>2</v>
      </c>
      <c r="G2427" t="s">
        <v>11</v>
      </c>
      <c r="H2427" t="s">
        <v>1</v>
      </c>
      <c r="I2427" t="s">
        <v>85</v>
      </c>
      <c r="J2427" t="s">
        <v>86</v>
      </c>
      <c r="K2427">
        <v>698</v>
      </c>
    </row>
    <row r="2428" spans="1:11">
      <c r="A2428" t="s">
        <v>92</v>
      </c>
      <c r="B2428">
        <v>2187</v>
      </c>
      <c r="C2428" t="s">
        <v>34</v>
      </c>
      <c r="D2428" t="s">
        <v>35</v>
      </c>
      <c r="E2428" t="s">
        <v>23</v>
      </c>
      <c r="F2428" t="s">
        <v>3</v>
      </c>
      <c r="G2428" t="s">
        <v>43</v>
      </c>
      <c r="H2428" t="s">
        <v>1</v>
      </c>
      <c r="I2428" t="s">
        <v>83</v>
      </c>
      <c r="J2428" t="s">
        <v>84</v>
      </c>
      <c r="K2428">
        <v>242</v>
      </c>
    </row>
    <row r="2429" spans="1:11">
      <c r="A2429" t="s">
        <v>92</v>
      </c>
      <c r="B2429">
        <v>2177</v>
      </c>
      <c r="C2429" t="s">
        <v>52</v>
      </c>
      <c r="D2429" t="s">
        <v>53</v>
      </c>
      <c r="E2429" t="s">
        <v>23</v>
      </c>
      <c r="F2429" t="s">
        <v>3</v>
      </c>
      <c r="G2429" t="s">
        <v>43</v>
      </c>
      <c r="H2429" t="s">
        <v>5</v>
      </c>
      <c r="I2429" t="s">
        <v>83</v>
      </c>
      <c r="J2429" t="s">
        <v>84</v>
      </c>
      <c r="K2429">
        <v>1024</v>
      </c>
    </row>
    <row r="2430" spans="1:11">
      <c r="A2430" t="s">
        <v>92</v>
      </c>
      <c r="B2430">
        <v>2207</v>
      </c>
      <c r="C2430" t="s">
        <v>57</v>
      </c>
      <c r="D2430" t="s">
        <v>49</v>
      </c>
      <c r="E2430" t="s">
        <v>23</v>
      </c>
      <c r="F2430" t="s">
        <v>2</v>
      </c>
      <c r="G2430" t="s">
        <v>11</v>
      </c>
      <c r="H2430" t="s">
        <v>5</v>
      </c>
      <c r="I2430" t="s">
        <v>85</v>
      </c>
      <c r="J2430" t="s">
        <v>86</v>
      </c>
      <c r="K2430">
        <v>71</v>
      </c>
    </row>
    <row r="2431" spans="1:11">
      <c r="A2431" t="s">
        <v>92</v>
      </c>
      <c r="B2431">
        <v>2207</v>
      </c>
      <c r="C2431" t="s">
        <v>57</v>
      </c>
      <c r="D2431" t="s">
        <v>49</v>
      </c>
      <c r="E2431" t="s">
        <v>23</v>
      </c>
      <c r="F2431" t="s">
        <v>93</v>
      </c>
      <c r="G2431" t="s">
        <v>94</v>
      </c>
      <c r="H2431" t="s">
        <v>5</v>
      </c>
      <c r="I2431" t="s">
        <v>83</v>
      </c>
      <c r="J2431" t="s">
        <v>84</v>
      </c>
      <c r="K2431">
        <v>1</v>
      </c>
    </row>
    <row r="2432" spans="1:11">
      <c r="A2432" t="s">
        <v>92</v>
      </c>
      <c r="B2432">
        <v>2167</v>
      </c>
      <c r="C2432" t="s">
        <v>63</v>
      </c>
      <c r="D2432" t="s">
        <v>33</v>
      </c>
      <c r="E2432" t="s">
        <v>23</v>
      </c>
      <c r="F2432" t="s">
        <v>95</v>
      </c>
      <c r="G2432" t="s">
        <v>96</v>
      </c>
      <c r="H2432" t="s">
        <v>97</v>
      </c>
      <c r="I2432" t="s">
        <v>85</v>
      </c>
      <c r="J2432" t="s">
        <v>86</v>
      </c>
      <c r="K2432">
        <v>7</v>
      </c>
    </row>
    <row r="2433" spans="1:11">
      <c r="A2433" t="s">
        <v>92</v>
      </c>
      <c r="B2433">
        <v>2177</v>
      </c>
      <c r="C2433" t="s">
        <v>52</v>
      </c>
      <c r="D2433" t="s">
        <v>53</v>
      </c>
      <c r="E2433" t="s">
        <v>23</v>
      </c>
      <c r="F2433" t="s">
        <v>2</v>
      </c>
      <c r="G2433" t="s">
        <v>11</v>
      </c>
      <c r="H2433" t="s">
        <v>5</v>
      </c>
      <c r="I2433" t="s">
        <v>85</v>
      </c>
      <c r="J2433" t="s">
        <v>86</v>
      </c>
      <c r="K2433">
        <v>93</v>
      </c>
    </row>
    <row r="2434" spans="1:11">
      <c r="A2434" t="s">
        <v>92</v>
      </c>
      <c r="B2434">
        <v>2227</v>
      </c>
      <c r="C2434" t="s">
        <v>44</v>
      </c>
      <c r="D2434" t="s">
        <v>41</v>
      </c>
      <c r="E2434" t="s">
        <v>23</v>
      </c>
      <c r="F2434" t="s">
        <v>3</v>
      </c>
      <c r="G2434" t="s">
        <v>43</v>
      </c>
      <c r="H2434" t="s">
        <v>1</v>
      </c>
      <c r="I2434" t="s">
        <v>83</v>
      </c>
      <c r="J2434" t="s">
        <v>84</v>
      </c>
      <c r="K2434">
        <v>255</v>
      </c>
    </row>
    <row r="2435" spans="1:11">
      <c r="A2435" t="s">
        <v>92</v>
      </c>
      <c r="B2435">
        <v>2177</v>
      </c>
      <c r="C2435" t="s">
        <v>52</v>
      </c>
      <c r="D2435" t="s">
        <v>53</v>
      </c>
      <c r="E2435" t="s">
        <v>23</v>
      </c>
      <c r="F2435" t="s">
        <v>8</v>
      </c>
      <c r="G2435" t="s">
        <v>14</v>
      </c>
      <c r="H2435" t="s">
        <v>5</v>
      </c>
      <c r="I2435" t="s">
        <v>85</v>
      </c>
      <c r="J2435" t="s">
        <v>86</v>
      </c>
      <c r="K2435">
        <v>193</v>
      </c>
    </row>
    <row r="2436" spans="1:11">
      <c r="A2436" t="s">
        <v>92</v>
      </c>
      <c r="B2436">
        <v>2217</v>
      </c>
      <c r="C2436" t="s">
        <v>36</v>
      </c>
      <c r="D2436" t="s">
        <v>22</v>
      </c>
      <c r="E2436" t="s">
        <v>23</v>
      </c>
      <c r="F2436" t="s">
        <v>0</v>
      </c>
      <c r="G2436" t="s">
        <v>24</v>
      </c>
      <c r="H2436" t="s">
        <v>5</v>
      </c>
      <c r="I2436" t="s">
        <v>85</v>
      </c>
      <c r="J2436" t="s">
        <v>86</v>
      </c>
      <c r="K2436">
        <v>285</v>
      </c>
    </row>
    <row r="2437" spans="1:11">
      <c r="A2437" t="s">
        <v>92</v>
      </c>
      <c r="B2437">
        <v>2167</v>
      </c>
      <c r="C2437" t="s">
        <v>63</v>
      </c>
      <c r="D2437" t="s">
        <v>33</v>
      </c>
      <c r="E2437" t="s">
        <v>23</v>
      </c>
      <c r="F2437" t="s">
        <v>3</v>
      </c>
      <c r="G2437" t="s">
        <v>43</v>
      </c>
      <c r="H2437" t="s">
        <v>5</v>
      </c>
      <c r="I2437" t="s">
        <v>85</v>
      </c>
      <c r="J2437" t="s">
        <v>86</v>
      </c>
      <c r="K2437">
        <v>93</v>
      </c>
    </row>
    <row r="2438" spans="1:11">
      <c r="A2438" t="s">
        <v>92</v>
      </c>
      <c r="B2438">
        <v>2207</v>
      </c>
      <c r="C2438" t="s">
        <v>57</v>
      </c>
      <c r="D2438" t="s">
        <v>49</v>
      </c>
      <c r="E2438" t="s">
        <v>23</v>
      </c>
      <c r="F2438" t="s">
        <v>16</v>
      </c>
      <c r="G2438" t="s">
        <v>17</v>
      </c>
      <c r="H2438" t="s">
        <v>1</v>
      </c>
      <c r="I2438" t="s">
        <v>83</v>
      </c>
      <c r="J2438" t="s">
        <v>84</v>
      </c>
      <c r="K2438">
        <v>122</v>
      </c>
    </row>
    <row r="2439" spans="1:11">
      <c r="A2439" t="s">
        <v>92</v>
      </c>
      <c r="B2439">
        <v>2177</v>
      </c>
      <c r="C2439" t="s">
        <v>52</v>
      </c>
      <c r="D2439" t="s">
        <v>53</v>
      </c>
      <c r="E2439" t="s">
        <v>23</v>
      </c>
      <c r="F2439" t="s">
        <v>4</v>
      </c>
      <c r="G2439" t="s">
        <v>6</v>
      </c>
      <c r="H2439" t="s">
        <v>5</v>
      </c>
      <c r="I2439" t="s">
        <v>85</v>
      </c>
      <c r="J2439" t="s">
        <v>86</v>
      </c>
      <c r="K2439">
        <v>14</v>
      </c>
    </row>
    <row r="2440" spans="1:11">
      <c r="A2440" t="s">
        <v>92</v>
      </c>
      <c r="B2440">
        <v>2187</v>
      </c>
      <c r="C2440" t="s">
        <v>34</v>
      </c>
      <c r="D2440" t="s">
        <v>35</v>
      </c>
      <c r="E2440" t="s">
        <v>23</v>
      </c>
      <c r="F2440" t="s">
        <v>8</v>
      </c>
      <c r="G2440" t="s">
        <v>14</v>
      </c>
      <c r="H2440" t="s">
        <v>5</v>
      </c>
      <c r="I2440" t="s">
        <v>85</v>
      </c>
      <c r="J2440" t="s">
        <v>86</v>
      </c>
      <c r="K2440">
        <v>186</v>
      </c>
    </row>
    <row r="2441" spans="1:11">
      <c r="A2441" t="s">
        <v>92</v>
      </c>
      <c r="B2441">
        <v>2197</v>
      </c>
      <c r="C2441" t="s">
        <v>62</v>
      </c>
      <c r="D2441" t="s">
        <v>31</v>
      </c>
      <c r="E2441" t="s">
        <v>23</v>
      </c>
      <c r="F2441" t="s">
        <v>9</v>
      </c>
      <c r="G2441" t="s">
        <v>10</v>
      </c>
      <c r="H2441" t="s">
        <v>5</v>
      </c>
      <c r="I2441" t="s">
        <v>83</v>
      </c>
      <c r="J2441" t="s">
        <v>84</v>
      </c>
      <c r="K2441">
        <v>360</v>
      </c>
    </row>
    <row r="2442" spans="1:11">
      <c r="A2442" t="s">
        <v>92</v>
      </c>
      <c r="B2442">
        <v>2197</v>
      </c>
      <c r="C2442" t="s">
        <v>62</v>
      </c>
      <c r="D2442" t="s">
        <v>31</v>
      </c>
      <c r="E2442" t="s">
        <v>23</v>
      </c>
      <c r="F2442" t="s">
        <v>8</v>
      </c>
      <c r="G2442" t="s">
        <v>14</v>
      </c>
      <c r="H2442" t="s">
        <v>5</v>
      </c>
      <c r="I2442" t="s">
        <v>85</v>
      </c>
      <c r="J2442" t="s">
        <v>86</v>
      </c>
      <c r="K2442">
        <v>169</v>
      </c>
    </row>
    <row r="2443" spans="1:11">
      <c r="A2443" t="s">
        <v>92</v>
      </c>
      <c r="B2443">
        <v>2247</v>
      </c>
      <c r="C2443" t="s">
        <v>64</v>
      </c>
      <c r="D2443" t="s">
        <v>26</v>
      </c>
      <c r="E2443" t="s">
        <v>23</v>
      </c>
      <c r="F2443" t="s">
        <v>0</v>
      </c>
      <c r="G2443" t="s">
        <v>24</v>
      </c>
      <c r="H2443" t="s">
        <v>1</v>
      </c>
      <c r="I2443" t="s">
        <v>83</v>
      </c>
      <c r="J2443" t="s">
        <v>84</v>
      </c>
      <c r="K2443">
        <v>1795</v>
      </c>
    </row>
    <row r="2444" spans="1:11">
      <c r="A2444" t="s">
        <v>92</v>
      </c>
      <c r="B2444">
        <v>2207</v>
      </c>
      <c r="C2444" t="s">
        <v>57</v>
      </c>
      <c r="D2444" t="s">
        <v>49</v>
      </c>
      <c r="E2444" t="s">
        <v>23</v>
      </c>
      <c r="F2444" t="s">
        <v>0</v>
      </c>
      <c r="G2444" t="s">
        <v>24</v>
      </c>
      <c r="H2444" t="s">
        <v>1</v>
      </c>
      <c r="I2444" t="s">
        <v>85</v>
      </c>
      <c r="J2444" t="s">
        <v>86</v>
      </c>
      <c r="K2444">
        <v>213</v>
      </c>
    </row>
    <row r="2445" spans="1:11">
      <c r="A2445" t="s">
        <v>92</v>
      </c>
      <c r="B2445">
        <v>2167</v>
      </c>
      <c r="C2445" t="s">
        <v>63</v>
      </c>
      <c r="D2445" t="s">
        <v>33</v>
      </c>
      <c r="E2445" t="s">
        <v>23</v>
      </c>
      <c r="F2445" t="s">
        <v>3</v>
      </c>
      <c r="G2445" t="s">
        <v>43</v>
      </c>
      <c r="H2445" t="s">
        <v>1</v>
      </c>
      <c r="I2445" t="s">
        <v>85</v>
      </c>
      <c r="J2445" t="s">
        <v>86</v>
      </c>
      <c r="K2445">
        <v>19</v>
      </c>
    </row>
    <row r="2446" spans="1:11">
      <c r="A2446" t="s">
        <v>92</v>
      </c>
      <c r="B2446">
        <v>2177</v>
      </c>
      <c r="C2446" t="s">
        <v>52</v>
      </c>
      <c r="D2446" t="s">
        <v>53</v>
      </c>
      <c r="E2446" t="s">
        <v>23</v>
      </c>
      <c r="F2446" t="s">
        <v>2</v>
      </c>
      <c r="G2446" t="s">
        <v>11</v>
      </c>
      <c r="H2446" t="s">
        <v>1</v>
      </c>
      <c r="I2446" t="s">
        <v>85</v>
      </c>
      <c r="J2446" t="s">
        <v>86</v>
      </c>
      <c r="K2446">
        <v>842</v>
      </c>
    </row>
    <row r="2447" spans="1:11">
      <c r="A2447" t="s">
        <v>92</v>
      </c>
      <c r="B2447">
        <v>2227</v>
      </c>
      <c r="C2447" t="s">
        <v>44</v>
      </c>
      <c r="D2447" t="s">
        <v>41</v>
      </c>
      <c r="E2447" t="s">
        <v>23</v>
      </c>
      <c r="F2447" t="s">
        <v>12</v>
      </c>
      <c r="G2447" t="s">
        <v>13</v>
      </c>
      <c r="H2447" t="s">
        <v>5</v>
      </c>
      <c r="I2447" t="s">
        <v>83</v>
      </c>
      <c r="J2447" t="s">
        <v>84</v>
      </c>
      <c r="K2447">
        <v>363</v>
      </c>
    </row>
    <row r="2448" spans="1:11">
      <c r="A2448" t="s">
        <v>92</v>
      </c>
      <c r="B2448">
        <v>2247</v>
      </c>
      <c r="C2448" t="s">
        <v>64</v>
      </c>
      <c r="D2448" t="s">
        <v>26</v>
      </c>
      <c r="E2448" t="s">
        <v>23</v>
      </c>
      <c r="F2448" t="s">
        <v>4</v>
      </c>
      <c r="G2448" t="s">
        <v>6</v>
      </c>
      <c r="H2448" t="s">
        <v>5</v>
      </c>
      <c r="I2448" t="s">
        <v>85</v>
      </c>
      <c r="J2448" t="s">
        <v>86</v>
      </c>
      <c r="K2448">
        <v>8</v>
      </c>
    </row>
    <row r="2449" spans="1:11">
      <c r="A2449" t="s">
        <v>92</v>
      </c>
      <c r="B2449">
        <v>2207</v>
      </c>
      <c r="C2449" t="s">
        <v>57</v>
      </c>
      <c r="D2449" t="s">
        <v>49</v>
      </c>
      <c r="E2449" t="s">
        <v>23</v>
      </c>
      <c r="F2449" t="s">
        <v>2</v>
      </c>
      <c r="G2449" t="s">
        <v>11</v>
      </c>
      <c r="H2449" t="s">
        <v>1</v>
      </c>
      <c r="I2449" t="s">
        <v>83</v>
      </c>
      <c r="J2449" t="s">
        <v>84</v>
      </c>
      <c r="K2449">
        <v>4579</v>
      </c>
    </row>
    <row r="2450" spans="1:11">
      <c r="A2450" t="s">
        <v>92</v>
      </c>
      <c r="B2450">
        <v>2177</v>
      </c>
      <c r="C2450" t="s">
        <v>52</v>
      </c>
      <c r="D2450" t="s">
        <v>53</v>
      </c>
      <c r="E2450" t="s">
        <v>23</v>
      </c>
      <c r="F2450" t="s">
        <v>9</v>
      </c>
      <c r="G2450" t="s">
        <v>10</v>
      </c>
      <c r="H2450" t="s">
        <v>1</v>
      </c>
      <c r="I2450" t="s">
        <v>85</v>
      </c>
      <c r="J2450" t="s">
        <v>86</v>
      </c>
      <c r="K2450">
        <v>67</v>
      </c>
    </row>
    <row r="2451" spans="1:11">
      <c r="A2451" t="s">
        <v>92</v>
      </c>
      <c r="B2451">
        <v>2227</v>
      </c>
      <c r="C2451" t="s">
        <v>44</v>
      </c>
      <c r="D2451" t="s">
        <v>41</v>
      </c>
      <c r="E2451" t="s">
        <v>23</v>
      </c>
      <c r="F2451" t="s">
        <v>16</v>
      </c>
      <c r="G2451" t="s">
        <v>17</v>
      </c>
      <c r="H2451" t="s">
        <v>5</v>
      </c>
      <c r="I2451" t="s">
        <v>85</v>
      </c>
      <c r="J2451" t="s">
        <v>86</v>
      </c>
      <c r="K2451">
        <v>25</v>
      </c>
    </row>
    <row r="2452" spans="1:11">
      <c r="A2452" t="s">
        <v>92</v>
      </c>
      <c r="B2452">
        <v>2197</v>
      </c>
      <c r="C2452" t="s">
        <v>62</v>
      </c>
      <c r="D2452" t="s">
        <v>31</v>
      </c>
      <c r="E2452" t="s">
        <v>23</v>
      </c>
      <c r="F2452" t="s">
        <v>12</v>
      </c>
      <c r="G2452" t="s">
        <v>13</v>
      </c>
      <c r="H2452" t="s">
        <v>1</v>
      </c>
      <c r="I2452" t="s">
        <v>85</v>
      </c>
      <c r="J2452" t="s">
        <v>86</v>
      </c>
      <c r="K2452">
        <v>60</v>
      </c>
    </row>
    <row r="2453" spans="1:11">
      <c r="A2453" t="s">
        <v>92</v>
      </c>
      <c r="B2453">
        <v>2197</v>
      </c>
      <c r="C2453" t="s">
        <v>62</v>
      </c>
      <c r="D2453" t="s">
        <v>31</v>
      </c>
      <c r="E2453" t="s">
        <v>23</v>
      </c>
      <c r="F2453" t="s">
        <v>98</v>
      </c>
      <c r="G2453" t="s">
        <v>99</v>
      </c>
      <c r="H2453" t="s">
        <v>5</v>
      </c>
      <c r="I2453" t="s">
        <v>83</v>
      </c>
      <c r="J2453" t="s">
        <v>84</v>
      </c>
      <c r="K2453">
        <v>7</v>
      </c>
    </row>
    <row r="2454" spans="1:11">
      <c r="A2454" t="s">
        <v>92</v>
      </c>
      <c r="B2454">
        <v>2197</v>
      </c>
      <c r="C2454" t="s">
        <v>62</v>
      </c>
      <c r="D2454" t="s">
        <v>31</v>
      </c>
      <c r="E2454" t="s">
        <v>23</v>
      </c>
      <c r="F2454" t="s">
        <v>3</v>
      </c>
      <c r="G2454" t="s">
        <v>43</v>
      </c>
      <c r="H2454" t="s">
        <v>5</v>
      </c>
      <c r="I2454" t="s">
        <v>85</v>
      </c>
      <c r="J2454" t="s">
        <v>86</v>
      </c>
      <c r="K2454">
        <v>78</v>
      </c>
    </row>
    <row r="2455" spans="1:11">
      <c r="A2455" t="s">
        <v>92</v>
      </c>
      <c r="B2455">
        <v>2227</v>
      </c>
      <c r="C2455" t="s">
        <v>44</v>
      </c>
      <c r="D2455" t="s">
        <v>41</v>
      </c>
      <c r="E2455" t="s">
        <v>23</v>
      </c>
      <c r="F2455" t="s">
        <v>98</v>
      </c>
      <c r="G2455" t="s">
        <v>99</v>
      </c>
      <c r="H2455" t="s">
        <v>5</v>
      </c>
      <c r="I2455" t="s">
        <v>83</v>
      </c>
      <c r="J2455" t="s">
        <v>84</v>
      </c>
      <c r="K2455">
        <v>3</v>
      </c>
    </row>
    <row r="2456" spans="1:11">
      <c r="A2456" t="s">
        <v>92</v>
      </c>
      <c r="B2456">
        <v>2227</v>
      </c>
      <c r="C2456" t="s">
        <v>44</v>
      </c>
      <c r="D2456" t="s">
        <v>41</v>
      </c>
      <c r="E2456" t="s">
        <v>23</v>
      </c>
      <c r="F2456" t="s">
        <v>16</v>
      </c>
      <c r="G2456" t="s">
        <v>17</v>
      </c>
      <c r="H2456" t="s">
        <v>1</v>
      </c>
      <c r="I2456" t="s">
        <v>83</v>
      </c>
      <c r="J2456" t="s">
        <v>84</v>
      </c>
      <c r="K2456">
        <v>96</v>
      </c>
    </row>
    <row r="2457" spans="1:11">
      <c r="A2457" t="s">
        <v>92</v>
      </c>
      <c r="B2457">
        <v>2187</v>
      </c>
      <c r="C2457" t="s">
        <v>34</v>
      </c>
      <c r="D2457" t="s">
        <v>35</v>
      </c>
      <c r="E2457" t="s">
        <v>23</v>
      </c>
      <c r="F2457" t="s">
        <v>93</v>
      </c>
      <c r="G2457" t="s">
        <v>94</v>
      </c>
      <c r="H2457" t="s">
        <v>5</v>
      </c>
      <c r="I2457" t="s">
        <v>83</v>
      </c>
      <c r="J2457" t="s">
        <v>84</v>
      </c>
      <c r="K2457">
        <v>1</v>
      </c>
    </row>
    <row r="2458" spans="1:11">
      <c r="A2458" t="s">
        <v>92</v>
      </c>
      <c r="B2458">
        <v>2167</v>
      </c>
      <c r="C2458" t="s">
        <v>63</v>
      </c>
      <c r="D2458" t="s">
        <v>33</v>
      </c>
      <c r="E2458" t="s">
        <v>23</v>
      </c>
      <c r="F2458" t="s">
        <v>0</v>
      </c>
      <c r="G2458" t="s">
        <v>24</v>
      </c>
      <c r="H2458" t="s">
        <v>5</v>
      </c>
      <c r="I2458" t="s">
        <v>85</v>
      </c>
      <c r="J2458" t="s">
        <v>86</v>
      </c>
      <c r="K2458">
        <v>227</v>
      </c>
    </row>
    <row r="2459" spans="1:11">
      <c r="A2459" t="s">
        <v>92</v>
      </c>
      <c r="B2459">
        <v>2247</v>
      </c>
      <c r="C2459" t="s">
        <v>64</v>
      </c>
      <c r="D2459" t="s">
        <v>26</v>
      </c>
      <c r="E2459" t="s">
        <v>23</v>
      </c>
      <c r="F2459" t="s">
        <v>3</v>
      </c>
      <c r="G2459" t="s">
        <v>43</v>
      </c>
      <c r="H2459" t="s">
        <v>5</v>
      </c>
      <c r="I2459" t="s">
        <v>85</v>
      </c>
      <c r="J2459" t="s">
        <v>86</v>
      </c>
      <c r="K2459">
        <v>141</v>
      </c>
    </row>
    <row r="2460" spans="1:11">
      <c r="A2460" t="s">
        <v>92</v>
      </c>
      <c r="B2460">
        <v>2247</v>
      </c>
      <c r="C2460" t="s">
        <v>64</v>
      </c>
      <c r="D2460" t="s">
        <v>26</v>
      </c>
      <c r="E2460" t="s">
        <v>23</v>
      </c>
      <c r="F2460" t="s">
        <v>9</v>
      </c>
      <c r="G2460" t="s">
        <v>10</v>
      </c>
      <c r="H2460" t="s">
        <v>5</v>
      </c>
      <c r="I2460" t="s">
        <v>83</v>
      </c>
      <c r="J2460" t="s">
        <v>84</v>
      </c>
      <c r="K2460">
        <v>301</v>
      </c>
    </row>
    <row r="2461" spans="1:11">
      <c r="A2461" t="s">
        <v>92</v>
      </c>
      <c r="B2461">
        <v>2177</v>
      </c>
      <c r="C2461" t="s">
        <v>52</v>
      </c>
      <c r="D2461" t="s">
        <v>53</v>
      </c>
      <c r="E2461" t="s">
        <v>23</v>
      </c>
      <c r="F2461" t="s">
        <v>16</v>
      </c>
      <c r="G2461" t="s">
        <v>17</v>
      </c>
      <c r="H2461" t="s">
        <v>5</v>
      </c>
      <c r="I2461" t="s">
        <v>83</v>
      </c>
      <c r="J2461" t="s">
        <v>84</v>
      </c>
      <c r="K2461">
        <v>332</v>
      </c>
    </row>
    <row r="2462" spans="1:11">
      <c r="A2462" t="s">
        <v>92</v>
      </c>
      <c r="B2462">
        <v>2197</v>
      </c>
      <c r="C2462" t="s">
        <v>62</v>
      </c>
      <c r="D2462" t="s">
        <v>31</v>
      </c>
      <c r="E2462" t="s">
        <v>23</v>
      </c>
      <c r="F2462" t="s">
        <v>0</v>
      </c>
      <c r="G2462" t="s">
        <v>24</v>
      </c>
      <c r="H2462" t="s">
        <v>5</v>
      </c>
      <c r="I2462" t="s">
        <v>83</v>
      </c>
      <c r="J2462" t="s">
        <v>84</v>
      </c>
      <c r="K2462">
        <v>802</v>
      </c>
    </row>
    <row r="2463" spans="1:11">
      <c r="A2463" t="s">
        <v>92</v>
      </c>
      <c r="B2463">
        <v>2227</v>
      </c>
      <c r="C2463" t="s">
        <v>44</v>
      </c>
      <c r="D2463" t="s">
        <v>41</v>
      </c>
      <c r="E2463" t="s">
        <v>23</v>
      </c>
      <c r="F2463" t="s">
        <v>93</v>
      </c>
      <c r="G2463" t="s">
        <v>94</v>
      </c>
      <c r="H2463" t="s">
        <v>5</v>
      </c>
      <c r="I2463" t="s">
        <v>83</v>
      </c>
      <c r="J2463" t="s">
        <v>84</v>
      </c>
      <c r="K2463">
        <v>2</v>
      </c>
    </row>
    <row r="2464" spans="1:11">
      <c r="A2464" t="s">
        <v>92</v>
      </c>
      <c r="B2464">
        <v>2157</v>
      </c>
      <c r="C2464" t="s">
        <v>46</v>
      </c>
      <c r="D2464" t="s">
        <v>29</v>
      </c>
      <c r="E2464" t="s">
        <v>23</v>
      </c>
      <c r="F2464" t="s">
        <v>0</v>
      </c>
      <c r="G2464" t="s">
        <v>24</v>
      </c>
      <c r="H2464" t="s">
        <v>1</v>
      </c>
      <c r="I2464" t="s">
        <v>85</v>
      </c>
      <c r="J2464" t="s">
        <v>86</v>
      </c>
      <c r="K2464">
        <v>228</v>
      </c>
    </row>
    <row r="2465" spans="1:11">
      <c r="A2465" t="s">
        <v>92</v>
      </c>
      <c r="B2465">
        <v>2197</v>
      </c>
      <c r="C2465" t="s">
        <v>62</v>
      </c>
      <c r="D2465" t="s">
        <v>31</v>
      </c>
      <c r="E2465" t="s">
        <v>23</v>
      </c>
      <c r="F2465" t="s">
        <v>8</v>
      </c>
      <c r="G2465" t="s">
        <v>14</v>
      </c>
      <c r="H2465" t="s">
        <v>1</v>
      </c>
      <c r="I2465" t="s">
        <v>83</v>
      </c>
      <c r="J2465" t="s">
        <v>84</v>
      </c>
      <c r="K2465">
        <v>1021</v>
      </c>
    </row>
    <row r="2466" spans="1:11">
      <c r="A2466" t="s">
        <v>92</v>
      </c>
      <c r="B2466">
        <v>2217</v>
      </c>
      <c r="C2466" t="s">
        <v>36</v>
      </c>
      <c r="D2466" t="s">
        <v>22</v>
      </c>
      <c r="E2466" t="s">
        <v>23</v>
      </c>
      <c r="F2466" t="s">
        <v>4</v>
      </c>
      <c r="G2466" t="s">
        <v>6</v>
      </c>
      <c r="H2466" t="s">
        <v>1</v>
      </c>
      <c r="I2466" t="s">
        <v>83</v>
      </c>
      <c r="J2466" t="s">
        <v>84</v>
      </c>
      <c r="K2466">
        <v>995</v>
      </c>
    </row>
    <row r="2467" spans="1:11">
      <c r="A2467" t="s">
        <v>92</v>
      </c>
      <c r="B2467">
        <v>2177</v>
      </c>
      <c r="C2467" t="s">
        <v>52</v>
      </c>
      <c r="D2467" t="s">
        <v>53</v>
      </c>
      <c r="E2467" t="s">
        <v>23</v>
      </c>
      <c r="F2467" t="s">
        <v>12</v>
      </c>
      <c r="G2467" t="s">
        <v>13</v>
      </c>
      <c r="H2467" t="s">
        <v>1</v>
      </c>
      <c r="I2467" t="s">
        <v>83</v>
      </c>
      <c r="J2467" t="s">
        <v>84</v>
      </c>
      <c r="K2467">
        <v>327</v>
      </c>
    </row>
    <row r="2468" spans="1:11">
      <c r="A2468" t="s">
        <v>92</v>
      </c>
      <c r="B2468">
        <v>2207</v>
      </c>
      <c r="C2468" t="s">
        <v>57</v>
      </c>
      <c r="D2468" t="s">
        <v>49</v>
      </c>
      <c r="E2468" t="s">
        <v>23</v>
      </c>
      <c r="F2468" t="s">
        <v>104</v>
      </c>
      <c r="G2468" t="s">
        <v>105</v>
      </c>
      <c r="H2468" t="s">
        <v>5</v>
      </c>
      <c r="I2468" t="s">
        <v>83</v>
      </c>
      <c r="J2468" t="s">
        <v>84</v>
      </c>
      <c r="K2468">
        <v>1</v>
      </c>
    </row>
    <row r="2469" spans="1:11">
      <c r="A2469" t="s">
        <v>92</v>
      </c>
      <c r="B2469">
        <v>2187</v>
      </c>
      <c r="C2469" t="s">
        <v>34</v>
      </c>
      <c r="D2469" t="s">
        <v>35</v>
      </c>
      <c r="E2469" t="s">
        <v>23</v>
      </c>
      <c r="F2469" t="s">
        <v>98</v>
      </c>
      <c r="G2469" t="s">
        <v>99</v>
      </c>
      <c r="H2469" t="s">
        <v>5</v>
      </c>
      <c r="I2469" t="s">
        <v>83</v>
      </c>
      <c r="J2469" t="s">
        <v>84</v>
      </c>
      <c r="K2469">
        <v>7</v>
      </c>
    </row>
    <row r="2470" spans="1:11">
      <c r="A2470" t="s">
        <v>92</v>
      </c>
      <c r="B2470">
        <v>2207</v>
      </c>
      <c r="C2470" t="s">
        <v>57</v>
      </c>
      <c r="D2470" t="s">
        <v>49</v>
      </c>
      <c r="E2470" t="s">
        <v>23</v>
      </c>
      <c r="F2470" t="s">
        <v>0</v>
      </c>
      <c r="G2470" t="s">
        <v>24</v>
      </c>
      <c r="H2470" t="s">
        <v>5</v>
      </c>
      <c r="I2470" t="s">
        <v>83</v>
      </c>
      <c r="J2470" t="s">
        <v>84</v>
      </c>
      <c r="K2470">
        <v>1136</v>
      </c>
    </row>
    <row r="2471" spans="1:11">
      <c r="A2471" t="s">
        <v>92</v>
      </c>
      <c r="B2471">
        <v>2247</v>
      </c>
      <c r="C2471" t="s">
        <v>64</v>
      </c>
      <c r="D2471" t="s">
        <v>26</v>
      </c>
      <c r="E2471" t="s">
        <v>23</v>
      </c>
      <c r="F2471" t="s">
        <v>4</v>
      </c>
      <c r="G2471" t="s">
        <v>6</v>
      </c>
      <c r="H2471" t="s">
        <v>1</v>
      </c>
      <c r="I2471" t="s">
        <v>85</v>
      </c>
      <c r="J2471" t="s">
        <v>86</v>
      </c>
      <c r="K2471">
        <v>226</v>
      </c>
    </row>
    <row r="2472" spans="1:11">
      <c r="A2472" t="s">
        <v>92</v>
      </c>
      <c r="B2472">
        <v>2247</v>
      </c>
      <c r="C2472" t="s">
        <v>64</v>
      </c>
      <c r="D2472" t="s">
        <v>26</v>
      </c>
      <c r="E2472" t="s">
        <v>23</v>
      </c>
      <c r="F2472" t="s">
        <v>2</v>
      </c>
      <c r="G2472" t="s">
        <v>11</v>
      </c>
      <c r="H2472" t="s">
        <v>1</v>
      </c>
      <c r="I2472" t="s">
        <v>83</v>
      </c>
      <c r="J2472" t="s">
        <v>84</v>
      </c>
      <c r="K2472">
        <v>3407</v>
      </c>
    </row>
    <row r="2473" spans="1:11">
      <c r="A2473" t="s">
        <v>92</v>
      </c>
      <c r="B2473">
        <v>2247</v>
      </c>
      <c r="C2473" t="s">
        <v>64</v>
      </c>
      <c r="D2473" t="s">
        <v>26</v>
      </c>
      <c r="E2473" t="s">
        <v>23</v>
      </c>
      <c r="F2473" t="s">
        <v>100</v>
      </c>
      <c r="G2473" t="s">
        <v>101</v>
      </c>
      <c r="H2473" t="s">
        <v>1</v>
      </c>
      <c r="I2473" t="s">
        <v>83</v>
      </c>
      <c r="J2473" t="s">
        <v>84</v>
      </c>
      <c r="K2473">
        <v>1</v>
      </c>
    </row>
    <row r="2474" spans="1:11">
      <c r="A2474" t="s">
        <v>92</v>
      </c>
      <c r="B2474">
        <v>2157</v>
      </c>
      <c r="C2474" t="s">
        <v>46</v>
      </c>
      <c r="D2474" t="s">
        <v>29</v>
      </c>
      <c r="E2474" t="s">
        <v>23</v>
      </c>
      <c r="F2474" t="s">
        <v>3</v>
      </c>
      <c r="G2474" t="s">
        <v>43</v>
      </c>
      <c r="H2474" t="s">
        <v>1</v>
      </c>
      <c r="I2474" t="s">
        <v>85</v>
      </c>
      <c r="J2474" t="s">
        <v>86</v>
      </c>
      <c r="K2474">
        <v>14</v>
      </c>
    </row>
    <row r="2475" spans="1:11">
      <c r="A2475" t="s">
        <v>92</v>
      </c>
      <c r="B2475">
        <v>2217</v>
      </c>
      <c r="C2475" t="s">
        <v>36</v>
      </c>
      <c r="D2475" t="s">
        <v>22</v>
      </c>
      <c r="E2475" t="s">
        <v>23</v>
      </c>
      <c r="F2475" t="s">
        <v>12</v>
      </c>
      <c r="G2475" t="s">
        <v>13</v>
      </c>
      <c r="H2475" t="s">
        <v>5</v>
      </c>
      <c r="I2475" t="s">
        <v>83</v>
      </c>
      <c r="J2475" t="s">
        <v>84</v>
      </c>
      <c r="K2475">
        <v>405</v>
      </c>
    </row>
    <row r="2476" spans="1:11">
      <c r="A2476" t="s">
        <v>92</v>
      </c>
      <c r="B2476">
        <v>2237</v>
      </c>
      <c r="C2476" t="s">
        <v>42</v>
      </c>
      <c r="D2476" t="s">
        <v>38</v>
      </c>
      <c r="E2476" t="s">
        <v>23</v>
      </c>
      <c r="F2476" t="s">
        <v>9</v>
      </c>
      <c r="G2476" t="s">
        <v>10</v>
      </c>
      <c r="H2476" t="s">
        <v>5</v>
      </c>
      <c r="I2476" t="s">
        <v>83</v>
      </c>
      <c r="J2476" t="s">
        <v>84</v>
      </c>
      <c r="K2476">
        <v>283</v>
      </c>
    </row>
    <row r="2477" spans="1:11">
      <c r="A2477" t="s">
        <v>92</v>
      </c>
      <c r="B2477">
        <v>2157</v>
      </c>
      <c r="C2477" t="s">
        <v>46</v>
      </c>
      <c r="D2477" t="s">
        <v>29</v>
      </c>
      <c r="E2477" t="s">
        <v>23</v>
      </c>
      <c r="F2477" t="s">
        <v>8</v>
      </c>
      <c r="G2477" t="s">
        <v>14</v>
      </c>
      <c r="H2477" t="s">
        <v>1</v>
      </c>
      <c r="I2477" t="s">
        <v>83</v>
      </c>
      <c r="J2477" t="s">
        <v>84</v>
      </c>
      <c r="K2477">
        <v>645</v>
      </c>
    </row>
    <row r="2478" spans="1:11">
      <c r="A2478" t="s">
        <v>92</v>
      </c>
      <c r="B2478">
        <v>2197</v>
      </c>
      <c r="C2478" t="s">
        <v>62</v>
      </c>
      <c r="D2478" t="s">
        <v>31</v>
      </c>
      <c r="E2478" t="s">
        <v>23</v>
      </c>
      <c r="F2478" t="s">
        <v>8</v>
      </c>
      <c r="G2478" t="s">
        <v>14</v>
      </c>
      <c r="H2478" t="s">
        <v>1</v>
      </c>
      <c r="I2478" t="s">
        <v>85</v>
      </c>
      <c r="J2478" t="s">
        <v>86</v>
      </c>
      <c r="K2478">
        <v>164</v>
      </c>
    </row>
    <row r="2479" spans="1:11">
      <c r="A2479" t="s">
        <v>92</v>
      </c>
      <c r="B2479">
        <v>2197</v>
      </c>
      <c r="C2479" t="s">
        <v>62</v>
      </c>
      <c r="D2479" t="s">
        <v>31</v>
      </c>
      <c r="E2479" t="s">
        <v>23</v>
      </c>
      <c r="F2479" t="s">
        <v>3</v>
      </c>
      <c r="G2479" t="s">
        <v>43</v>
      </c>
      <c r="H2479" t="s">
        <v>1</v>
      </c>
      <c r="I2479" t="s">
        <v>85</v>
      </c>
      <c r="J2479" t="s">
        <v>86</v>
      </c>
      <c r="K2479">
        <v>27</v>
      </c>
    </row>
    <row r="2480" spans="1:11">
      <c r="A2480" t="s">
        <v>92</v>
      </c>
      <c r="B2480">
        <v>2247</v>
      </c>
      <c r="C2480" t="s">
        <v>64</v>
      </c>
      <c r="D2480" t="s">
        <v>26</v>
      </c>
      <c r="E2480" t="s">
        <v>23</v>
      </c>
      <c r="F2480" t="s">
        <v>0</v>
      </c>
      <c r="G2480" t="s">
        <v>24</v>
      </c>
      <c r="H2480" t="s">
        <v>1</v>
      </c>
      <c r="I2480" t="s">
        <v>85</v>
      </c>
      <c r="J2480" t="s">
        <v>86</v>
      </c>
      <c r="K2480">
        <v>270</v>
      </c>
    </row>
    <row r="2481" spans="1:11">
      <c r="A2481" t="s">
        <v>92</v>
      </c>
      <c r="B2481">
        <v>2167</v>
      </c>
      <c r="C2481" t="s">
        <v>63</v>
      </c>
      <c r="D2481" t="s">
        <v>33</v>
      </c>
      <c r="E2481" t="s">
        <v>23</v>
      </c>
      <c r="F2481" t="s">
        <v>0</v>
      </c>
      <c r="G2481" t="s">
        <v>24</v>
      </c>
      <c r="H2481" t="s">
        <v>1</v>
      </c>
      <c r="I2481" t="s">
        <v>85</v>
      </c>
      <c r="J2481" t="s">
        <v>86</v>
      </c>
      <c r="K2481">
        <v>214</v>
      </c>
    </row>
    <row r="2482" spans="1:11">
      <c r="A2482" t="s">
        <v>92</v>
      </c>
      <c r="B2482">
        <v>2187</v>
      </c>
      <c r="C2482" t="s">
        <v>34</v>
      </c>
      <c r="D2482" t="s">
        <v>35</v>
      </c>
      <c r="E2482" t="s">
        <v>23</v>
      </c>
      <c r="F2482" t="s">
        <v>0</v>
      </c>
      <c r="G2482" t="s">
        <v>24</v>
      </c>
      <c r="H2482" t="s">
        <v>5</v>
      </c>
      <c r="I2482" t="s">
        <v>83</v>
      </c>
      <c r="J2482" t="s">
        <v>84</v>
      </c>
      <c r="K2482">
        <v>780</v>
      </c>
    </row>
    <row r="2483" spans="1:11">
      <c r="A2483" t="s">
        <v>92</v>
      </c>
      <c r="B2483">
        <v>2167</v>
      </c>
      <c r="C2483" t="s">
        <v>63</v>
      </c>
      <c r="D2483" t="s">
        <v>33</v>
      </c>
      <c r="E2483" t="s">
        <v>23</v>
      </c>
      <c r="F2483" t="s">
        <v>100</v>
      </c>
      <c r="G2483" t="s">
        <v>101</v>
      </c>
      <c r="H2483" t="s">
        <v>1</v>
      </c>
      <c r="I2483" t="s">
        <v>83</v>
      </c>
      <c r="J2483" t="s">
        <v>84</v>
      </c>
      <c r="K2483">
        <v>1</v>
      </c>
    </row>
    <row r="2484" spans="1:11">
      <c r="A2484" t="s">
        <v>92</v>
      </c>
      <c r="B2484">
        <v>2197</v>
      </c>
      <c r="C2484" t="s">
        <v>62</v>
      </c>
      <c r="D2484" t="s">
        <v>31</v>
      </c>
      <c r="E2484" t="s">
        <v>23</v>
      </c>
      <c r="F2484" t="s">
        <v>4</v>
      </c>
      <c r="G2484" t="s">
        <v>6</v>
      </c>
      <c r="H2484" t="s">
        <v>5</v>
      </c>
      <c r="I2484" t="s">
        <v>83</v>
      </c>
      <c r="J2484" t="s">
        <v>84</v>
      </c>
      <c r="K2484">
        <v>13</v>
      </c>
    </row>
    <row r="2485" spans="1:11">
      <c r="A2485" t="s">
        <v>92</v>
      </c>
      <c r="B2485">
        <v>2227</v>
      </c>
      <c r="C2485" t="s">
        <v>44</v>
      </c>
      <c r="D2485" t="s">
        <v>41</v>
      </c>
      <c r="E2485" t="s">
        <v>23</v>
      </c>
      <c r="F2485" t="s">
        <v>4</v>
      </c>
      <c r="G2485" t="s">
        <v>6</v>
      </c>
      <c r="H2485" t="s">
        <v>5</v>
      </c>
      <c r="I2485" t="s">
        <v>85</v>
      </c>
      <c r="J2485" t="s">
        <v>86</v>
      </c>
      <c r="K2485">
        <v>14</v>
      </c>
    </row>
    <row r="2486" spans="1:11">
      <c r="A2486" t="s">
        <v>92</v>
      </c>
      <c r="B2486">
        <v>2237</v>
      </c>
      <c r="C2486" t="s">
        <v>42</v>
      </c>
      <c r="D2486" t="s">
        <v>38</v>
      </c>
      <c r="E2486" t="s">
        <v>23</v>
      </c>
      <c r="F2486" t="s">
        <v>4</v>
      </c>
      <c r="G2486" t="s">
        <v>6</v>
      </c>
      <c r="H2486" t="s">
        <v>5</v>
      </c>
      <c r="I2486" t="s">
        <v>83</v>
      </c>
      <c r="J2486" t="s">
        <v>84</v>
      </c>
      <c r="K2486">
        <v>26</v>
      </c>
    </row>
    <row r="2487" spans="1:11">
      <c r="A2487" t="s">
        <v>92</v>
      </c>
      <c r="B2487">
        <v>2207</v>
      </c>
      <c r="C2487" t="s">
        <v>57</v>
      </c>
      <c r="D2487" t="s">
        <v>49</v>
      </c>
      <c r="E2487" t="s">
        <v>23</v>
      </c>
      <c r="F2487" t="s">
        <v>9</v>
      </c>
      <c r="G2487" t="s">
        <v>10</v>
      </c>
      <c r="H2487" t="s">
        <v>1</v>
      </c>
      <c r="I2487" t="s">
        <v>85</v>
      </c>
      <c r="J2487" t="s">
        <v>86</v>
      </c>
      <c r="K2487">
        <v>77</v>
      </c>
    </row>
    <row r="2488" spans="1:11">
      <c r="A2488" t="s">
        <v>92</v>
      </c>
      <c r="B2488">
        <v>2207</v>
      </c>
      <c r="C2488" t="s">
        <v>57</v>
      </c>
      <c r="D2488" t="s">
        <v>49</v>
      </c>
      <c r="E2488" t="s">
        <v>23</v>
      </c>
      <c r="F2488" t="s">
        <v>9</v>
      </c>
      <c r="G2488" t="s">
        <v>10</v>
      </c>
      <c r="H2488" t="s">
        <v>5</v>
      </c>
      <c r="I2488" t="s">
        <v>85</v>
      </c>
      <c r="J2488" t="s">
        <v>86</v>
      </c>
      <c r="K2488">
        <v>64</v>
      </c>
    </row>
    <row r="2489" spans="1:11">
      <c r="A2489" t="s">
        <v>92</v>
      </c>
      <c r="B2489">
        <v>2237</v>
      </c>
      <c r="C2489" t="s">
        <v>42</v>
      </c>
      <c r="D2489" t="s">
        <v>38</v>
      </c>
      <c r="E2489" t="s">
        <v>23</v>
      </c>
      <c r="F2489" t="s">
        <v>3</v>
      </c>
      <c r="G2489" t="s">
        <v>43</v>
      </c>
      <c r="H2489" t="s">
        <v>5</v>
      </c>
      <c r="I2489" t="s">
        <v>83</v>
      </c>
      <c r="J2489" t="s">
        <v>84</v>
      </c>
      <c r="K2489">
        <v>926</v>
      </c>
    </row>
    <row r="2490" spans="1:11">
      <c r="A2490" t="s">
        <v>92</v>
      </c>
      <c r="B2490">
        <v>2217</v>
      </c>
      <c r="C2490" t="s">
        <v>36</v>
      </c>
      <c r="D2490" t="s">
        <v>22</v>
      </c>
      <c r="E2490" t="s">
        <v>23</v>
      </c>
      <c r="F2490" t="s">
        <v>12</v>
      </c>
      <c r="G2490" t="s">
        <v>13</v>
      </c>
      <c r="H2490" t="s">
        <v>5</v>
      </c>
      <c r="I2490" t="s">
        <v>85</v>
      </c>
      <c r="J2490" t="s">
        <v>86</v>
      </c>
      <c r="K2490">
        <v>93</v>
      </c>
    </row>
    <row r="2491" spans="1:11">
      <c r="A2491" t="s">
        <v>92</v>
      </c>
      <c r="B2491">
        <v>2217</v>
      </c>
      <c r="C2491" t="s">
        <v>36</v>
      </c>
      <c r="D2491" t="s">
        <v>22</v>
      </c>
      <c r="E2491" t="s">
        <v>23</v>
      </c>
      <c r="F2491" t="s">
        <v>8</v>
      </c>
      <c r="G2491" t="s">
        <v>14</v>
      </c>
      <c r="H2491" t="s">
        <v>1</v>
      </c>
      <c r="I2491" t="s">
        <v>85</v>
      </c>
      <c r="J2491" t="s">
        <v>86</v>
      </c>
      <c r="K2491">
        <v>224</v>
      </c>
    </row>
    <row r="2492" spans="1:11">
      <c r="A2492" t="s">
        <v>92</v>
      </c>
      <c r="B2492">
        <v>2167</v>
      </c>
      <c r="C2492" t="s">
        <v>63</v>
      </c>
      <c r="D2492" t="s">
        <v>33</v>
      </c>
      <c r="E2492" t="s">
        <v>23</v>
      </c>
      <c r="F2492" t="s">
        <v>2</v>
      </c>
      <c r="G2492" t="s">
        <v>11</v>
      </c>
      <c r="H2492" t="s">
        <v>5</v>
      </c>
      <c r="I2492" t="s">
        <v>85</v>
      </c>
      <c r="J2492" t="s">
        <v>86</v>
      </c>
      <c r="K2492">
        <v>84</v>
      </c>
    </row>
    <row r="2493" spans="1:11">
      <c r="A2493" t="s">
        <v>92</v>
      </c>
      <c r="B2493">
        <v>2207</v>
      </c>
      <c r="C2493" t="s">
        <v>57</v>
      </c>
      <c r="D2493" t="s">
        <v>49</v>
      </c>
      <c r="E2493" t="s">
        <v>23</v>
      </c>
      <c r="F2493" t="s">
        <v>2</v>
      </c>
      <c r="G2493" t="s">
        <v>11</v>
      </c>
      <c r="H2493" t="s">
        <v>5</v>
      </c>
      <c r="I2493" t="s">
        <v>83</v>
      </c>
      <c r="J2493" t="s">
        <v>84</v>
      </c>
      <c r="K2493">
        <v>492</v>
      </c>
    </row>
    <row r="2494" spans="1:11">
      <c r="A2494" t="s">
        <v>92</v>
      </c>
      <c r="B2494">
        <v>2177</v>
      </c>
      <c r="C2494" t="s">
        <v>52</v>
      </c>
      <c r="D2494" t="s">
        <v>53</v>
      </c>
      <c r="E2494" t="s">
        <v>23</v>
      </c>
      <c r="F2494" t="s">
        <v>93</v>
      </c>
      <c r="G2494" t="s">
        <v>94</v>
      </c>
      <c r="H2494" t="s">
        <v>5</v>
      </c>
      <c r="I2494" t="s">
        <v>83</v>
      </c>
      <c r="J2494" t="s">
        <v>84</v>
      </c>
      <c r="K2494">
        <v>2</v>
      </c>
    </row>
    <row r="2495" spans="1:11">
      <c r="A2495" t="s">
        <v>92</v>
      </c>
      <c r="B2495">
        <v>2177</v>
      </c>
      <c r="C2495" t="s">
        <v>52</v>
      </c>
      <c r="D2495" t="s">
        <v>53</v>
      </c>
      <c r="E2495" t="s">
        <v>23</v>
      </c>
      <c r="F2495" t="s">
        <v>9</v>
      </c>
      <c r="G2495" t="s">
        <v>10</v>
      </c>
      <c r="H2495" t="s">
        <v>1</v>
      </c>
      <c r="I2495" t="s">
        <v>83</v>
      </c>
      <c r="J2495" t="s">
        <v>84</v>
      </c>
      <c r="K2495">
        <v>281</v>
      </c>
    </row>
    <row r="2496" spans="1:11">
      <c r="A2496" t="s">
        <v>92</v>
      </c>
      <c r="B2496">
        <v>2227</v>
      </c>
      <c r="C2496" t="s">
        <v>44</v>
      </c>
      <c r="D2496" t="s">
        <v>41</v>
      </c>
      <c r="E2496" t="s">
        <v>23</v>
      </c>
      <c r="F2496" t="s">
        <v>0</v>
      </c>
      <c r="G2496" t="s">
        <v>24</v>
      </c>
      <c r="H2496" t="s">
        <v>5</v>
      </c>
      <c r="I2496" t="s">
        <v>85</v>
      </c>
      <c r="J2496" t="s">
        <v>86</v>
      </c>
      <c r="K2496">
        <v>450</v>
      </c>
    </row>
    <row r="2497" spans="1:11">
      <c r="A2497" t="s">
        <v>92</v>
      </c>
      <c r="B2497">
        <v>2237</v>
      </c>
      <c r="C2497" t="s">
        <v>42</v>
      </c>
      <c r="D2497" t="s">
        <v>38</v>
      </c>
      <c r="E2497" t="s">
        <v>23</v>
      </c>
      <c r="F2497" t="s">
        <v>8</v>
      </c>
      <c r="G2497" t="s">
        <v>14</v>
      </c>
      <c r="H2497" t="s">
        <v>5</v>
      </c>
      <c r="I2497" t="s">
        <v>85</v>
      </c>
      <c r="J2497" t="s">
        <v>86</v>
      </c>
      <c r="K2497">
        <v>243</v>
      </c>
    </row>
    <row r="2498" spans="1:11">
      <c r="A2498" t="s">
        <v>92</v>
      </c>
      <c r="B2498">
        <v>2247</v>
      </c>
      <c r="C2498" t="s">
        <v>64</v>
      </c>
      <c r="D2498" t="s">
        <v>26</v>
      </c>
      <c r="E2498" t="s">
        <v>23</v>
      </c>
      <c r="F2498" t="s">
        <v>2</v>
      </c>
      <c r="G2498" t="s">
        <v>11</v>
      </c>
      <c r="H2498" t="s">
        <v>1</v>
      </c>
      <c r="I2498" t="s">
        <v>85</v>
      </c>
      <c r="J2498" t="s">
        <v>86</v>
      </c>
      <c r="K2498">
        <v>535</v>
      </c>
    </row>
    <row r="2499" spans="1:11">
      <c r="A2499" t="s">
        <v>92</v>
      </c>
      <c r="B2499">
        <v>2247</v>
      </c>
      <c r="C2499" t="s">
        <v>64</v>
      </c>
      <c r="D2499" t="s">
        <v>26</v>
      </c>
      <c r="E2499" t="s">
        <v>23</v>
      </c>
      <c r="F2499" t="s">
        <v>0</v>
      </c>
      <c r="G2499" t="s">
        <v>24</v>
      </c>
      <c r="H2499" t="s">
        <v>5</v>
      </c>
      <c r="I2499" t="s">
        <v>83</v>
      </c>
      <c r="J2499" t="s">
        <v>84</v>
      </c>
      <c r="K2499">
        <v>1045</v>
      </c>
    </row>
    <row r="2500" spans="1:11">
      <c r="A2500" t="s">
        <v>92</v>
      </c>
      <c r="B2500">
        <v>2197</v>
      </c>
      <c r="C2500" t="s">
        <v>62</v>
      </c>
      <c r="D2500" t="s">
        <v>31</v>
      </c>
      <c r="E2500" t="s">
        <v>23</v>
      </c>
      <c r="F2500" t="s">
        <v>2</v>
      </c>
      <c r="G2500" t="s">
        <v>11</v>
      </c>
      <c r="H2500" t="s">
        <v>5</v>
      </c>
      <c r="I2500" t="s">
        <v>85</v>
      </c>
      <c r="J2500" t="s">
        <v>86</v>
      </c>
      <c r="K2500">
        <v>88</v>
      </c>
    </row>
    <row r="2501" spans="1:11">
      <c r="A2501" t="s">
        <v>92</v>
      </c>
      <c r="B2501">
        <v>2167</v>
      </c>
      <c r="C2501" t="s">
        <v>63</v>
      </c>
      <c r="D2501" t="s">
        <v>33</v>
      </c>
      <c r="E2501" t="s">
        <v>23</v>
      </c>
      <c r="F2501" t="s">
        <v>98</v>
      </c>
      <c r="G2501" t="s">
        <v>99</v>
      </c>
      <c r="H2501" t="s">
        <v>5</v>
      </c>
      <c r="I2501" t="s">
        <v>83</v>
      </c>
      <c r="J2501" t="s">
        <v>84</v>
      </c>
      <c r="K2501">
        <v>9</v>
      </c>
    </row>
    <row r="2502" spans="1:11">
      <c r="A2502" t="s">
        <v>92</v>
      </c>
      <c r="B2502">
        <v>2197</v>
      </c>
      <c r="C2502" t="s">
        <v>62</v>
      </c>
      <c r="D2502" t="s">
        <v>31</v>
      </c>
      <c r="E2502" t="s">
        <v>23</v>
      </c>
      <c r="F2502" t="s">
        <v>3</v>
      </c>
      <c r="G2502" t="s">
        <v>43</v>
      </c>
      <c r="H2502" t="s">
        <v>1</v>
      </c>
      <c r="I2502" t="s">
        <v>83</v>
      </c>
      <c r="J2502" t="s">
        <v>84</v>
      </c>
      <c r="K2502">
        <v>271</v>
      </c>
    </row>
    <row r="2503" spans="1:11">
      <c r="A2503" t="s">
        <v>92</v>
      </c>
      <c r="B2503">
        <v>2247</v>
      </c>
      <c r="C2503" t="s">
        <v>64</v>
      </c>
      <c r="D2503" t="s">
        <v>26</v>
      </c>
      <c r="E2503" t="s">
        <v>23</v>
      </c>
      <c r="F2503" t="s">
        <v>8</v>
      </c>
      <c r="G2503" t="s">
        <v>14</v>
      </c>
      <c r="H2503" t="s">
        <v>5</v>
      </c>
      <c r="I2503" t="s">
        <v>83</v>
      </c>
      <c r="J2503" t="s">
        <v>84</v>
      </c>
      <c r="K2503">
        <v>195</v>
      </c>
    </row>
    <row r="2504" spans="1:11">
      <c r="A2504" t="s">
        <v>92</v>
      </c>
      <c r="B2504">
        <v>2187</v>
      </c>
      <c r="C2504" t="s">
        <v>34</v>
      </c>
      <c r="D2504" t="s">
        <v>35</v>
      </c>
      <c r="E2504" t="s">
        <v>23</v>
      </c>
      <c r="F2504" t="s">
        <v>2</v>
      </c>
      <c r="G2504" t="s">
        <v>11</v>
      </c>
      <c r="H2504" t="s">
        <v>1</v>
      </c>
      <c r="I2504" t="s">
        <v>83</v>
      </c>
      <c r="J2504" t="s">
        <v>84</v>
      </c>
      <c r="K2504">
        <v>5646</v>
      </c>
    </row>
    <row r="2505" spans="1:11">
      <c r="A2505" t="s">
        <v>92</v>
      </c>
      <c r="B2505">
        <v>2157</v>
      </c>
      <c r="C2505" t="s">
        <v>46</v>
      </c>
      <c r="D2505" t="s">
        <v>29</v>
      </c>
      <c r="E2505" t="s">
        <v>23</v>
      </c>
      <c r="F2505" t="s">
        <v>2</v>
      </c>
      <c r="G2505" t="s">
        <v>11</v>
      </c>
      <c r="H2505" t="s">
        <v>1</v>
      </c>
      <c r="I2505" t="s">
        <v>85</v>
      </c>
      <c r="J2505" t="s">
        <v>86</v>
      </c>
      <c r="K2505">
        <v>758</v>
      </c>
    </row>
    <row r="2506" spans="1:11">
      <c r="A2506" t="s">
        <v>92</v>
      </c>
      <c r="B2506">
        <v>2177</v>
      </c>
      <c r="C2506" t="s">
        <v>52</v>
      </c>
      <c r="D2506" t="s">
        <v>53</v>
      </c>
      <c r="E2506" t="s">
        <v>23</v>
      </c>
      <c r="F2506" t="s">
        <v>9</v>
      </c>
      <c r="G2506" t="s">
        <v>10</v>
      </c>
      <c r="H2506" t="s">
        <v>5</v>
      </c>
      <c r="I2506" t="s">
        <v>85</v>
      </c>
      <c r="J2506" t="s">
        <v>86</v>
      </c>
      <c r="K2506">
        <v>74</v>
      </c>
    </row>
    <row r="2507" spans="1:11">
      <c r="A2507" t="s">
        <v>92</v>
      </c>
      <c r="B2507">
        <v>2197</v>
      </c>
      <c r="C2507" t="s">
        <v>62</v>
      </c>
      <c r="D2507" t="s">
        <v>31</v>
      </c>
      <c r="E2507" t="s">
        <v>23</v>
      </c>
      <c r="F2507" t="s">
        <v>4</v>
      </c>
      <c r="G2507" t="s">
        <v>6</v>
      </c>
      <c r="H2507" t="s">
        <v>5</v>
      </c>
      <c r="I2507" t="s">
        <v>85</v>
      </c>
      <c r="J2507" t="s">
        <v>86</v>
      </c>
      <c r="K2507">
        <v>15</v>
      </c>
    </row>
    <row r="2508" spans="1:11">
      <c r="A2508" t="s">
        <v>92</v>
      </c>
      <c r="B2508">
        <v>2227</v>
      </c>
      <c r="C2508" t="s">
        <v>44</v>
      </c>
      <c r="D2508" t="s">
        <v>41</v>
      </c>
      <c r="E2508" t="s">
        <v>23</v>
      </c>
      <c r="F2508" t="s">
        <v>95</v>
      </c>
      <c r="G2508" t="s">
        <v>96</v>
      </c>
      <c r="H2508" t="s">
        <v>97</v>
      </c>
      <c r="I2508" t="s">
        <v>83</v>
      </c>
      <c r="J2508" t="s">
        <v>84</v>
      </c>
      <c r="K2508">
        <v>1</v>
      </c>
    </row>
    <row r="2509" spans="1:11">
      <c r="A2509" t="s">
        <v>92</v>
      </c>
      <c r="B2509">
        <v>2217</v>
      </c>
      <c r="C2509" t="s">
        <v>36</v>
      </c>
      <c r="D2509" t="s">
        <v>22</v>
      </c>
      <c r="E2509" t="s">
        <v>23</v>
      </c>
      <c r="F2509" t="s">
        <v>3</v>
      </c>
      <c r="G2509" t="s">
        <v>43</v>
      </c>
      <c r="H2509" t="s">
        <v>1</v>
      </c>
      <c r="I2509" t="s">
        <v>85</v>
      </c>
      <c r="J2509" t="s">
        <v>86</v>
      </c>
      <c r="K2509">
        <v>29</v>
      </c>
    </row>
    <row r="2510" spans="1:11">
      <c r="A2510" t="s">
        <v>92</v>
      </c>
      <c r="B2510">
        <v>2217</v>
      </c>
      <c r="C2510" t="s">
        <v>36</v>
      </c>
      <c r="D2510" t="s">
        <v>22</v>
      </c>
      <c r="E2510" t="s">
        <v>23</v>
      </c>
      <c r="F2510" t="s">
        <v>12</v>
      </c>
      <c r="G2510" t="s">
        <v>13</v>
      </c>
      <c r="H2510" t="s">
        <v>1</v>
      </c>
      <c r="I2510" t="s">
        <v>83</v>
      </c>
      <c r="J2510" t="s">
        <v>84</v>
      </c>
      <c r="K2510">
        <v>336</v>
      </c>
    </row>
    <row r="2511" spans="1:11">
      <c r="A2511" t="s">
        <v>92</v>
      </c>
      <c r="B2511">
        <v>2247</v>
      </c>
      <c r="C2511" t="s">
        <v>64</v>
      </c>
      <c r="D2511" t="s">
        <v>26</v>
      </c>
      <c r="E2511" t="s">
        <v>23</v>
      </c>
      <c r="F2511" t="s">
        <v>9</v>
      </c>
      <c r="G2511" t="s">
        <v>10</v>
      </c>
      <c r="H2511" t="s">
        <v>5</v>
      </c>
      <c r="I2511" t="s">
        <v>85</v>
      </c>
      <c r="J2511" t="s">
        <v>86</v>
      </c>
      <c r="K2511">
        <v>33</v>
      </c>
    </row>
    <row r="2512" spans="1:11">
      <c r="A2512" t="s">
        <v>92</v>
      </c>
      <c r="B2512">
        <v>2247</v>
      </c>
      <c r="C2512" t="s">
        <v>64</v>
      </c>
      <c r="D2512" t="s">
        <v>26</v>
      </c>
      <c r="E2512" t="s">
        <v>23</v>
      </c>
      <c r="F2512" t="s">
        <v>3</v>
      </c>
      <c r="G2512" t="s">
        <v>43</v>
      </c>
      <c r="H2512" t="s">
        <v>5</v>
      </c>
      <c r="I2512" t="s">
        <v>83</v>
      </c>
      <c r="J2512" t="s">
        <v>84</v>
      </c>
      <c r="K2512">
        <v>971</v>
      </c>
    </row>
    <row r="2513" spans="1:11">
      <c r="A2513" t="s">
        <v>92</v>
      </c>
      <c r="B2513">
        <v>2187</v>
      </c>
      <c r="C2513" t="s">
        <v>34</v>
      </c>
      <c r="D2513" t="s">
        <v>35</v>
      </c>
      <c r="E2513" t="s">
        <v>23</v>
      </c>
      <c r="F2513" t="s">
        <v>2</v>
      </c>
      <c r="G2513" t="s">
        <v>11</v>
      </c>
      <c r="H2513" t="s">
        <v>5</v>
      </c>
      <c r="I2513" t="s">
        <v>85</v>
      </c>
      <c r="J2513" t="s">
        <v>86</v>
      </c>
      <c r="K2513">
        <v>98</v>
      </c>
    </row>
    <row r="2514" spans="1:11">
      <c r="A2514" t="s">
        <v>92</v>
      </c>
      <c r="B2514">
        <v>2217</v>
      </c>
      <c r="C2514" t="s">
        <v>36</v>
      </c>
      <c r="D2514" t="s">
        <v>22</v>
      </c>
      <c r="E2514" t="s">
        <v>23</v>
      </c>
      <c r="F2514" t="s">
        <v>8</v>
      </c>
      <c r="G2514" t="s">
        <v>14</v>
      </c>
      <c r="H2514" t="s">
        <v>5</v>
      </c>
      <c r="I2514" t="s">
        <v>83</v>
      </c>
      <c r="J2514" t="s">
        <v>84</v>
      </c>
      <c r="K2514">
        <v>278</v>
      </c>
    </row>
    <row r="2515" spans="1:11">
      <c r="A2515" t="s">
        <v>92</v>
      </c>
      <c r="B2515">
        <v>2237</v>
      </c>
      <c r="C2515" t="s">
        <v>42</v>
      </c>
      <c r="D2515" t="s">
        <v>38</v>
      </c>
      <c r="E2515" t="s">
        <v>23</v>
      </c>
      <c r="F2515" t="s">
        <v>16</v>
      </c>
      <c r="G2515" t="s">
        <v>17</v>
      </c>
      <c r="H2515" t="s">
        <v>1</v>
      </c>
      <c r="I2515" t="s">
        <v>85</v>
      </c>
      <c r="J2515" t="s">
        <v>86</v>
      </c>
      <c r="K2515">
        <v>10</v>
      </c>
    </row>
    <row r="2516" spans="1:11">
      <c r="A2516" t="s">
        <v>92</v>
      </c>
      <c r="B2516">
        <v>2157</v>
      </c>
      <c r="C2516" t="s">
        <v>46</v>
      </c>
      <c r="D2516" t="s">
        <v>29</v>
      </c>
      <c r="E2516" t="s">
        <v>23</v>
      </c>
      <c r="F2516" t="s">
        <v>9</v>
      </c>
      <c r="G2516" t="s">
        <v>10</v>
      </c>
      <c r="H2516" t="s">
        <v>5</v>
      </c>
      <c r="I2516" t="s">
        <v>85</v>
      </c>
      <c r="J2516" t="s">
        <v>86</v>
      </c>
      <c r="K2516">
        <v>90</v>
      </c>
    </row>
    <row r="2517" spans="1:11">
      <c r="A2517" t="s">
        <v>92</v>
      </c>
      <c r="B2517">
        <v>2157</v>
      </c>
      <c r="C2517" t="s">
        <v>46</v>
      </c>
      <c r="D2517" t="s">
        <v>29</v>
      </c>
      <c r="E2517" t="s">
        <v>23</v>
      </c>
      <c r="F2517" t="s">
        <v>0</v>
      </c>
      <c r="G2517" t="s">
        <v>24</v>
      </c>
      <c r="H2517" t="s">
        <v>1</v>
      </c>
      <c r="I2517" t="s">
        <v>83</v>
      </c>
      <c r="J2517" t="s">
        <v>84</v>
      </c>
      <c r="K2517">
        <v>1356</v>
      </c>
    </row>
    <row r="2518" spans="1:11">
      <c r="A2518" t="s">
        <v>92</v>
      </c>
      <c r="B2518">
        <v>2177</v>
      </c>
      <c r="C2518" t="s">
        <v>52</v>
      </c>
      <c r="D2518" t="s">
        <v>53</v>
      </c>
      <c r="E2518" t="s">
        <v>23</v>
      </c>
      <c r="F2518" t="s">
        <v>12</v>
      </c>
      <c r="G2518" t="s">
        <v>13</v>
      </c>
      <c r="H2518" t="s">
        <v>5</v>
      </c>
      <c r="I2518" t="s">
        <v>83</v>
      </c>
      <c r="J2518" t="s">
        <v>84</v>
      </c>
      <c r="K2518">
        <v>301</v>
      </c>
    </row>
    <row r="2519" spans="1:11">
      <c r="A2519" t="s">
        <v>92</v>
      </c>
      <c r="B2519">
        <v>2157</v>
      </c>
      <c r="C2519" t="s">
        <v>46</v>
      </c>
      <c r="D2519" t="s">
        <v>29</v>
      </c>
      <c r="E2519" t="s">
        <v>23</v>
      </c>
      <c r="F2519" t="s">
        <v>16</v>
      </c>
      <c r="G2519" t="s">
        <v>17</v>
      </c>
      <c r="H2519" t="s">
        <v>5</v>
      </c>
      <c r="I2519" t="s">
        <v>85</v>
      </c>
      <c r="J2519" t="s">
        <v>86</v>
      </c>
      <c r="K2519">
        <v>39</v>
      </c>
    </row>
    <row r="2520" spans="1:11">
      <c r="A2520" t="s">
        <v>92</v>
      </c>
      <c r="B2520">
        <v>2237</v>
      </c>
      <c r="C2520" t="s">
        <v>42</v>
      </c>
      <c r="D2520" t="s">
        <v>38</v>
      </c>
      <c r="E2520" t="s">
        <v>23</v>
      </c>
      <c r="F2520" t="s">
        <v>2</v>
      </c>
      <c r="G2520" t="s">
        <v>11</v>
      </c>
      <c r="H2520" t="s">
        <v>1</v>
      </c>
      <c r="I2520" t="s">
        <v>83</v>
      </c>
      <c r="J2520" t="s">
        <v>84</v>
      </c>
      <c r="K2520">
        <v>3620</v>
      </c>
    </row>
    <row r="2521" spans="1:11">
      <c r="A2521" t="s">
        <v>92</v>
      </c>
      <c r="B2521">
        <v>2207</v>
      </c>
      <c r="C2521" t="s">
        <v>57</v>
      </c>
      <c r="D2521" t="s">
        <v>49</v>
      </c>
      <c r="E2521" t="s">
        <v>23</v>
      </c>
      <c r="F2521" t="s">
        <v>4</v>
      </c>
      <c r="G2521" t="s">
        <v>6</v>
      </c>
      <c r="H2521" t="s">
        <v>1</v>
      </c>
      <c r="I2521" t="s">
        <v>83</v>
      </c>
      <c r="J2521" t="s">
        <v>84</v>
      </c>
      <c r="K2521">
        <v>1084</v>
      </c>
    </row>
    <row r="2522" spans="1:11">
      <c r="A2522" t="s">
        <v>92</v>
      </c>
      <c r="B2522">
        <v>2207</v>
      </c>
      <c r="C2522" t="s">
        <v>57</v>
      </c>
      <c r="D2522" t="s">
        <v>49</v>
      </c>
      <c r="E2522" t="s">
        <v>23</v>
      </c>
      <c r="F2522" t="s">
        <v>3</v>
      </c>
      <c r="G2522" t="s">
        <v>43</v>
      </c>
      <c r="H2522" t="s">
        <v>1</v>
      </c>
      <c r="I2522" t="s">
        <v>83</v>
      </c>
      <c r="J2522" t="s">
        <v>84</v>
      </c>
      <c r="K2522">
        <v>277</v>
      </c>
    </row>
    <row r="2523" spans="1:11">
      <c r="A2523" t="s">
        <v>92</v>
      </c>
      <c r="B2523">
        <v>2247</v>
      </c>
      <c r="C2523" t="s">
        <v>64</v>
      </c>
      <c r="D2523" t="s">
        <v>26</v>
      </c>
      <c r="E2523" t="s">
        <v>23</v>
      </c>
      <c r="F2523" t="s">
        <v>16</v>
      </c>
      <c r="G2523" t="s">
        <v>17</v>
      </c>
      <c r="H2523" t="s">
        <v>5</v>
      </c>
      <c r="I2523" t="s">
        <v>85</v>
      </c>
      <c r="J2523" t="s">
        <v>86</v>
      </c>
      <c r="K2523">
        <v>33</v>
      </c>
    </row>
    <row r="2524" spans="1:11">
      <c r="A2524" t="s">
        <v>92</v>
      </c>
      <c r="B2524">
        <v>2227</v>
      </c>
      <c r="C2524" t="s">
        <v>44</v>
      </c>
      <c r="D2524" t="s">
        <v>41</v>
      </c>
      <c r="E2524" t="s">
        <v>23</v>
      </c>
      <c r="F2524" t="s">
        <v>9</v>
      </c>
      <c r="G2524" t="s">
        <v>10</v>
      </c>
      <c r="H2524" t="s">
        <v>5</v>
      </c>
      <c r="I2524" t="s">
        <v>85</v>
      </c>
      <c r="J2524" t="s">
        <v>86</v>
      </c>
      <c r="K2524">
        <v>57</v>
      </c>
    </row>
    <row r="2525" spans="1:11">
      <c r="A2525" t="s">
        <v>92</v>
      </c>
      <c r="B2525">
        <v>2247</v>
      </c>
      <c r="C2525" t="s">
        <v>64</v>
      </c>
      <c r="D2525" t="s">
        <v>26</v>
      </c>
      <c r="E2525" t="s">
        <v>23</v>
      </c>
      <c r="F2525" t="s">
        <v>16</v>
      </c>
      <c r="G2525" t="s">
        <v>17</v>
      </c>
      <c r="H2525" t="s">
        <v>1</v>
      </c>
      <c r="I2525" t="s">
        <v>85</v>
      </c>
      <c r="J2525" t="s">
        <v>86</v>
      </c>
      <c r="K2525">
        <v>18</v>
      </c>
    </row>
    <row r="2526" spans="1:11">
      <c r="A2526" t="s">
        <v>92</v>
      </c>
      <c r="B2526">
        <v>2167</v>
      </c>
      <c r="C2526" t="s">
        <v>63</v>
      </c>
      <c r="D2526" t="s">
        <v>33</v>
      </c>
      <c r="E2526" t="s">
        <v>23</v>
      </c>
      <c r="F2526" t="s">
        <v>98</v>
      </c>
      <c r="G2526" t="s">
        <v>99</v>
      </c>
      <c r="H2526" t="s">
        <v>5</v>
      </c>
      <c r="I2526" t="s">
        <v>85</v>
      </c>
      <c r="J2526" t="s">
        <v>86</v>
      </c>
      <c r="K2526">
        <v>1</v>
      </c>
    </row>
    <row r="2527" spans="1:11">
      <c r="A2527" t="s">
        <v>92</v>
      </c>
      <c r="B2527">
        <v>2227</v>
      </c>
      <c r="C2527" t="s">
        <v>44</v>
      </c>
      <c r="D2527" t="s">
        <v>41</v>
      </c>
      <c r="E2527" t="s">
        <v>23</v>
      </c>
      <c r="F2527" t="s">
        <v>0</v>
      </c>
      <c r="G2527" t="s">
        <v>24</v>
      </c>
      <c r="H2527" t="s">
        <v>1</v>
      </c>
      <c r="I2527" t="s">
        <v>83</v>
      </c>
      <c r="J2527" t="s">
        <v>84</v>
      </c>
      <c r="K2527">
        <v>1810</v>
      </c>
    </row>
    <row r="2528" spans="1:11">
      <c r="A2528" t="s">
        <v>92</v>
      </c>
      <c r="B2528">
        <v>2187</v>
      </c>
      <c r="C2528" t="s">
        <v>34</v>
      </c>
      <c r="D2528" t="s">
        <v>35</v>
      </c>
      <c r="E2528" t="s">
        <v>23</v>
      </c>
      <c r="F2528" t="s">
        <v>12</v>
      </c>
      <c r="G2528" t="s">
        <v>13</v>
      </c>
      <c r="H2528" t="s">
        <v>5</v>
      </c>
      <c r="I2528" t="s">
        <v>85</v>
      </c>
      <c r="J2528" t="s">
        <v>86</v>
      </c>
      <c r="K2528">
        <v>91</v>
      </c>
    </row>
    <row r="2529" spans="1:11">
      <c r="A2529" t="s">
        <v>92</v>
      </c>
      <c r="B2529">
        <v>2177</v>
      </c>
      <c r="C2529" t="s">
        <v>52</v>
      </c>
      <c r="D2529" t="s">
        <v>53</v>
      </c>
      <c r="E2529" t="s">
        <v>23</v>
      </c>
      <c r="F2529" t="s">
        <v>4</v>
      </c>
      <c r="G2529" t="s">
        <v>6</v>
      </c>
      <c r="H2529" t="s">
        <v>1</v>
      </c>
      <c r="I2529" t="s">
        <v>85</v>
      </c>
      <c r="J2529" t="s">
        <v>86</v>
      </c>
      <c r="K2529">
        <v>231</v>
      </c>
    </row>
    <row r="2530" spans="1:11">
      <c r="A2530" t="s">
        <v>92</v>
      </c>
      <c r="B2530">
        <v>2187</v>
      </c>
      <c r="C2530" t="s">
        <v>34</v>
      </c>
      <c r="D2530" t="s">
        <v>35</v>
      </c>
      <c r="E2530" t="s">
        <v>23</v>
      </c>
      <c r="F2530" t="s">
        <v>9</v>
      </c>
      <c r="G2530" t="s">
        <v>10</v>
      </c>
      <c r="H2530" t="s">
        <v>1</v>
      </c>
      <c r="I2530" t="s">
        <v>83</v>
      </c>
      <c r="J2530" t="s">
        <v>84</v>
      </c>
      <c r="K2530">
        <v>318</v>
      </c>
    </row>
    <row r="2531" spans="1:11">
      <c r="A2531" t="s">
        <v>92</v>
      </c>
      <c r="B2531">
        <v>2217</v>
      </c>
      <c r="C2531" t="s">
        <v>36</v>
      </c>
      <c r="D2531" t="s">
        <v>22</v>
      </c>
      <c r="E2531" t="s">
        <v>23</v>
      </c>
      <c r="F2531" t="s">
        <v>98</v>
      </c>
      <c r="G2531" t="s">
        <v>99</v>
      </c>
      <c r="H2531" t="s">
        <v>5</v>
      </c>
      <c r="I2531" t="s">
        <v>85</v>
      </c>
      <c r="J2531" t="s">
        <v>86</v>
      </c>
      <c r="K2531">
        <v>1</v>
      </c>
    </row>
    <row r="2532" spans="1:11">
      <c r="A2532" t="s">
        <v>92</v>
      </c>
      <c r="B2532">
        <v>2197</v>
      </c>
      <c r="C2532" t="s">
        <v>62</v>
      </c>
      <c r="D2532" t="s">
        <v>31</v>
      </c>
      <c r="E2532" t="s">
        <v>23</v>
      </c>
      <c r="F2532" t="s">
        <v>2</v>
      </c>
      <c r="G2532" t="s">
        <v>11</v>
      </c>
      <c r="H2532" t="s">
        <v>5</v>
      </c>
      <c r="I2532" t="s">
        <v>83</v>
      </c>
      <c r="J2532" t="s">
        <v>84</v>
      </c>
      <c r="K2532">
        <v>466</v>
      </c>
    </row>
    <row r="2533" spans="1:11">
      <c r="A2533" t="s">
        <v>92</v>
      </c>
      <c r="B2533">
        <v>2167</v>
      </c>
      <c r="C2533" t="s">
        <v>63</v>
      </c>
      <c r="D2533" t="s">
        <v>33</v>
      </c>
      <c r="E2533" t="s">
        <v>23</v>
      </c>
      <c r="F2533" t="s">
        <v>9</v>
      </c>
      <c r="G2533" t="s">
        <v>10</v>
      </c>
      <c r="H2533" t="s">
        <v>1</v>
      </c>
      <c r="I2533" t="s">
        <v>85</v>
      </c>
      <c r="J2533" t="s">
        <v>86</v>
      </c>
      <c r="K2533">
        <v>72</v>
      </c>
    </row>
    <row r="2534" spans="1:11">
      <c r="A2534" t="s">
        <v>92</v>
      </c>
      <c r="B2534">
        <v>2227</v>
      </c>
      <c r="C2534" t="s">
        <v>44</v>
      </c>
      <c r="D2534" t="s">
        <v>41</v>
      </c>
      <c r="E2534" t="s">
        <v>23</v>
      </c>
      <c r="F2534" t="s">
        <v>8</v>
      </c>
      <c r="G2534" t="s">
        <v>14</v>
      </c>
      <c r="H2534" t="s">
        <v>5</v>
      </c>
      <c r="I2534" t="s">
        <v>83</v>
      </c>
      <c r="J2534" t="s">
        <v>84</v>
      </c>
      <c r="K2534">
        <v>255</v>
      </c>
    </row>
    <row r="2535" spans="1:11">
      <c r="A2535" t="s">
        <v>92</v>
      </c>
      <c r="B2535">
        <v>2207</v>
      </c>
      <c r="C2535" t="s">
        <v>57</v>
      </c>
      <c r="D2535" t="s">
        <v>49</v>
      </c>
      <c r="E2535" t="s">
        <v>23</v>
      </c>
      <c r="F2535" t="s">
        <v>0</v>
      </c>
      <c r="G2535" t="s">
        <v>24</v>
      </c>
      <c r="H2535" t="s">
        <v>5</v>
      </c>
      <c r="I2535" t="s">
        <v>85</v>
      </c>
      <c r="J2535" t="s">
        <v>86</v>
      </c>
      <c r="K2535">
        <v>220</v>
      </c>
    </row>
    <row r="2536" spans="1:11">
      <c r="A2536" t="s">
        <v>92</v>
      </c>
      <c r="B2536">
        <v>2167</v>
      </c>
      <c r="C2536" t="s">
        <v>63</v>
      </c>
      <c r="D2536" t="s">
        <v>33</v>
      </c>
      <c r="E2536" t="s">
        <v>23</v>
      </c>
      <c r="F2536" t="s">
        <v>3</v>
      </c>
      <c r="G2536" t="s">
        <v>43</v>
      </c>
      <c r="H2536" t="s">
        <v>1</v>
      </c>
      <c r="I2536" t="s">
        <v>83</v>
      </c>
      <c r="J2536" t="s">
        <v>84</v>
      </c>
      <c r="K2536">
        <v>192</v>
      </c>
    </row>
    <row r="2537" spans="1:11">
      <c r="A2537" t="s">
        <v>92</v>
      </c>
      <c r="B2537">
        <v>2197</v>
      </c>
      <c r="C2537" t="s">
        <v>62</v>
      </c>
      <c r="D2537" t="s">
        <v>31</v>
      </c>
      <c r="E2537" t="s">
        <v>23</v>
      </c>
      <c r="F2537" t="s">
        <v>95</v>
      </c>
      <c r="G2537" t="s">
        <v>96</v>
      </c>
      <c r="H2537" t="s">
        <v>97</v>
      </c>
      <c r="I2537" t="s">
        <v>83</v>
      </c>
      <c r="J2537" t="s">
        <v>84</v>
      </c>
      <c r="K2537">
        <v>1</v>
      </c>
    </row>
    <row r="2538" spans="1:11">
      <c r="A2538" t="s">
        <v>92</v>
      </c>
      <c r="B2538">
        <v>2237</v>
      </c>
      <c r="C2538" t="s">
        <v>42</v>
      </c>
      <c r="D2538" t="s">
        <v>38</v>
      </c>
      <c r="E2538" t="s">
        <v>23</v>
      </c>
      <c r="F2538" t="s">
        <v>12</v>
      </c>
      <c r="G2538" t="s">
        <v>13</v>
      </c>
      <c r="H2538" t="s">
        <v>5</v>
      </c>
      <c r="I2538" t="s">
        <v>85</v>
      </c>
      <c r="J2538" t="s">
        <v>86</v>
      </c>
      <c r="K2538">
        <v>81</v>
      </c>
    </row>
    <row r="2539" spans="1:11">
      <c r="A2539" t="s">
        <v>92</v>
      </c>
      <c r="B2539">
        <v>2207</v>
      </c>
      <c r="C2539" t="s">
        <v>57</v>
      </c>
      <c r="D2539" t="s">
        <v>49</v>
      </c>
      <c r="E2539" t="s">
        <v>23</v>
      </c>
      <c r="F2539" t="s">
        <v>12</v>
      </c>
      <c r="G2539" t="s">
        <v>13</v>
      </c>
      <c r="H2539" t="s">
        <v>5</v>
      </c>
      <c r="I2539" t="s">
        <v>83</v>
      </c>
      <c r="J2539" t="s">
        <v>84</v>
      </c>
      <c r="K2539">
        <v>408</v>
      </c>
    </row>
    <row r="2540" spans="1:11">
      <c r="A2540" t="s">
        <v>92</v>
      </c>
      <c r="B2540">
        <v>2227</v>
      </c>
      <c r="C2540" t="s">
        <v>44</v>
      </c>
      <c r="D2540" t="s">
        <v>41</v>
      </c>
      <c r="E2540" t="s">
        <v>23</v>
      </c>
      <c r="F2540" t="s">
        <v>3</v>
      </c>
      <c r="G2540" t="s">
        <v>43</v>
      </c>
      <c r="H2540" t="s">
        <v>1</v>
      </c>
      <c r="I2540" t="s">
        <v>85</v>
      </c>
      <c r="J2540" t="s">
        <v>86</v>
      </c>
      <c r="K2540">
        <v>28</v>
      </c>
    </row>
    <row r="2541" spans="1:11">
      <c r="A2541" t="s">
        <v>92</v>
      </c>
      <c r="B2541">
        <v>2207</v>
      </c>
      <c r="C2541" t="s">
        <v>57</v>
      </c>
      <c r="D2541" t="s">
        <v>49</v>
      </c>
      <c r="E2541" t="s">
        <v>23</v>
      </c>
      <c r="F2541" t="s">
        <v>9</v>
      </c>
      <c r="G2541" t="s">
        <v>10</v>
      </c>
      <c r="H2541" t="s">
        <v>5</v>
      </c>
      <c r="I2541" t="s">
        <v>83</v>
      </c>
      <c r="J2541" t="s">
        <v>84</v>
      </c>
      <c r="K2541">
        <v>339</v>
      </c>
    </row>
    <row r="2542" spans="1:11">
      <c r="A2542" t="s">
        <v>92</v>
      </c>
      <c r="B2542">
        <v>2237</v>
      </c>
      <c r="C2542" t="s">
        <v>42</v>
      </c>
      <c r="D2542" t="s">
        <v>38</v>
      </c>
      <c r="E2542" t="s">
        <v>23</v>
      </c>
      <c r="F2542" t="s">
        <v>4</v>
      </c>
      <c r="G2542" t="s">
        <v>6</v>
      </c>
      <c r="H2542" t="s">
        <v>1</v>
      </c>
      <c r="I2542" t="s">
        <v>85</v>
      </c>
      <c r="J2542" t="s">
        <v>86</v>
      </c>
      <c r="K2542">
        <v>253</v>
      </c>
    </row>
    <row r="2543" spans="1:11">
      <c r="A2543" t="s">
        <v>92</v>
      </c>
      <c r="B2543">
        <v>2237</v>
      </c>
      <c r="C2543" t="s">
        <v>42</v>
      </c>
      <c r="D2543" t="s">
        <v>38</v>
      </c>
      <c r="E2543" t="s">
        <v>23</v>
      </c>
      <c r="F2543" t="s">
        <v>12</v>
      </c>
      <c r="G2543" t="s">
        <v>13</v>
      </c>
      <c r="H2543" t="s">
        <v>5</v>
      </c>
      <c r="I2543" t="s">
        <v>83</v>
      </c>
      <c r="J2543" t="s">
        <v>84</v>
      </c>
      <c r="K2543">
        <v>318</v>
      </c>
    </row>
    <row r="2544" spans="1:11">
      <c r="A2544" t="s">
        <v>92</v>
      </c>
      <c r="B2544">
        <v>2167</v>
      </c>
      <c r="C2544" t="s">
        <v>63</v>
      </c>
      <c r="D2544" t="s">
        <v>33</v>
      </c>
      <c r="E2544" t="s">
        <v>23</v>
      </c>
      <c r="F2544" t="s">
        <v>2</v>
      </c>
      <c r="G2544" t="s">
        <v>11</v>
      </c>
      <c r="H2544" t="s">
        <v>1</v>
      </c>
      <c r="I2544" t="s">
        <v>83</v>
      </c>
      <c r="J2544" t="s">
        <v>84</v>
      </c>
      <c r="K2544">
        <v>5594</v>
      </c>
    </row>
    <row r="2545" spans="1:11">
      <c r="A2545" t="s">
        <v>92</v>
      </c>
      <c r="B2545">
        <v>2247</v>
      </c>
      <c r="C2545" t="s">
        <v>64</v>
      </c>
      <c r="D2545" t="s">
        <v>26</v>
      </c>
      <c r="E2545" t="s">
        <v>23</v>
      </c>
      <c r="F2545" t="s">
        <v>4</v>
      </c>
      <c r="G2545" t="s">
        <v>6</v>
      </c>
      <c r="H2545" t="s">
        <v>5</v>
      </c>
      <c r="I2545" t="s">
        <v>83</v>
      </c>
      <c r="J2545" t="s">
        <v>84</v>
      </c>
      <c r="K2545">
        <v>24</v>
      </c>
    </row>
    <row r="2546" spans="1:11">
      <c r="A2546" t="s">
        <v>92</v>
      </c>
      <c r="B2546">
        <v>2177</v>
      </c>
      <c r="C2546" t="s">
        <v>52</v>
      </c>
      <c r="D2546" t="s">
        <v>53</v>
      </c>
      <c r="E2546" t="s">
        <v>23</v>
      </c>
      <c r="F2546" t="s">
        <v>16</v>
      </c>
      <c r="G2546" t="s">
        <v>17</v>
      </c>
      <c r="H2546" t="s">
        <v>1</v>
      </c>
      <c r="I2546" t="s">
        <v>85</v>
      </c>
      <c r="J2546" t="s">
        <v>86</v>
      </c>
      <c r="K2546">
        <v>13</v>
      </c>
    </row>
    <row r="2547" spans="1:11">
      <c r="A2547" t="s">
        <v>92</v>
      </c>
      <c r="B2547">
        <v>2157</v>
      </c>
      <c r="C2547" t="s">
        <v>46</v>
      </c>
      <c r="D2547" t="s">
        <v>29</v>
      </c>
      <c r="E2547" t="s">
        <v>23</v>
      </c>
      <c r="F2547" t="s">
        <v>0</v>
      </c>
      <c r="G2547" t="s">
        <v>24</v>
      </c>
      <c r="H2547" t="s">
        <v>5</v>
      </c>
      <c r="I2547" t="s">
        <v>83</v>
      </c>
      <c r="J2547" t="s">
        <v>84</v>
      </c>
      <c r="K2547">
        <v>889</v>
      </c>
    </row>
    <row r="2548" spans="1:11">
      <c r="A2548" t="s">
        <v>92</v>
      </c>
      <c r="B2548">
        <v>2167</v>
      </c>
      <c r="C2548" t="s">
        <v>63</v>
      </c>
      <c r="D2548" t="s">
        <v>33</v>
      </c>
      <c r="E2548" t="s">
        <v>23</v>
      </c>
      <c r="F2548" t="s">
        <v>95</v>
      </c>
      <c r="G2548" t="s">
        <v>96</v>
      </c>
      <c r="H2548" t="s">
        <v>97</v>
      </c>
      <c r="I2548" t="s">
        <v>83</v>
      </c>
      <c r="J2548" t="s">
        <v>84</v>
      </c>
      <c r="K2548">
        <v>3</v>
      </c>
    </row>
    <row r="2549" spans="1:11">
      <c r="A2549" t="s">
        <v>92</v>
      </c>
      <c r="B2549">
        <v>2177</v>
      </c>
      <c r="C2549" t="s">
        <v>52</v>
      </c>
      <c r="D2549" t="s">
        <v>53</v>
      </c>
      <c r="E2549" t="s">
        <v>23</v>
      </c>
      <c r="F2549" t="s">
        <v>12</v>
      </c>
      <c r="G2549" t="s">
        <v>13</v>
      </c>
      <c r="H2549" t="s">
        <v>1</v>
      </c>
      <c r="I2549" t="s">
        <v>85</v>
      </c>
      <c r="J2549" t="s">
        <v>86</v>
      </c>
      <c r="K2549">
        <v>61</v>
      </c>
    </row>
    <row r="2550" spans="1:11">
      <c r="A2550" t="s">
        <v>92</v>
      </c>
      <c r="B2550">
        <v>2227</v>
      </c>
      <c r="C2550" t="s">
        <v>44</v>
      </c>
      <c r="D2550" t="s">
        <v>41</v>
      </c>
      <c r="E2550" t="s">
        <v>23</v>
      </c>
      <c r="F2550" t="s">
        <v>3</v>
      </c>
      <c r="G2550" t="s">
        <v>43</v>
      </c>
      <c r="H2550" t="s">
        <v>5</v>
      </c>
      <c r="I2550" t="s">
        <v>83</v>
      </c>
      <c r="J2550" t="s">
        <v>84</v>
      </c>
      <c r="K2550">
        <v>914</v>
      </c>
    </row>
    <row r="2551" spans="1:11">
      <c r="A2551" t="s">
        <v>92</v>
      </c>
      <c r="B2551">
        <v>2197</v>
      </c>
      <c r="C2551" t="s">
        <v>62</v>
      </c>
      <c r="D2551" t="s">
        <v>31</v>
      </c>
      <c r="E2551" t="s">
        <v>23</v>
      </c>
      <c r="F2551" t="s">
        <v>2</v>
      </c>
      <c r="G2551" t="s">
        <v>11</v>
      </c>
      <c r="H2551" t="s">
        <v>1</v>
      </c>
      <c r="I2551" t="s">
        <v>83</v>
      </c>
      <c r="J2551" t="s">
        <v>84</v>
      </c>
      <c r="K2551">
        <v>4921</v>
      </c>
    </row>
    <row r="2552" spans="1:11">
      <c r="A2552" t="s">
        <v>92</v>
      </c>
      <c r="B2552">
        <v>2177</v>
      </c>
      <c r="C2552" t="s">
        <v>52</v>
      </c>
      <c r="D2552" t="s">
        <v>53</v>
      </c>
      <c r="E2552" t="s">
        <v>23</v>
      </c>
      <c r="F2552" t="s">
        <v>16</v>
      </c>
      <c r="G2552" t="s">
        <v>17</v>
      </c>
      <c r="H2552" t="s">
        <v>5</v>
      </c>
      <c r="I2552" t="s">
        <v>85</v>
      </c>
      <c r="J2552" t="s">
        <v>86</v>
      </c>
      <c r="K2552">
        <v>41</v>
      </c>
    </row>
    <row r="2553" spans="1:11">
      <c r="A2553" t="s">
        <v>92</v>
      </c>
      <c r="B2553">
        <v>2237</v>
      </c>
      <c r="C2553" t="s">
        <v>42</v>
      </c>
      <c r="D2553" t="s">
        <v>38</v>
      </c>
      <c r="E2553" t="s">
        <v>23</v>
      </c>
      <c r="F2553" t="s">
        <v>9</v>
      </c>
      <c r="G2553" t="s">
        <v>10</v>
      </c>
      <c r="H2553" t="s">
        <v>1</v>
      </c>
      <c r="I2553" t="s">
        <v>85</v>
      </c>
      <c r="J2553" t="s">
        <v>86</v>
      </c>
      <c r="K2553">
        <v>69</v>
      </c>
    </row>
    <row r="2554" spans="1:11">
      <c r="A2554" t="s">
        <v>92</v>
      </c>
      <c r="B2554">
        <v>2247</v>
      </c>
      <c r="C2554" t="s">
        <v>64</v>
      </c>
      <c r="D2554" t="s">
        <v>26</v>
      </c>
      <c r="E2554" t="s">
        <v>23</v>
      </c>
      <c r="F2554" t="s">
        <v>16</v>
      </c>
      <c r="G2554" t="s">
        <v>17</v>
      </c>
      <c r="H2554" t="s">
        <v>5</v>
      </c>
      <c r="I2554" t="s">
        <v>83</v>
      </c>
      <c r="J2554" t="s">
        <v>84</v>
      </c>
      <c r="K2554">
        <v>237</v>
      </c>
    </row>
    <row r="2555" spans="1:11">
      <c r="A2555" t="s">
        <v>92</v>
      </c>
      <c r="B2555">
        <v>2237</v>
      </c>
      <c r="C2555" t="s">
        <v>42</v>
      </c>
      <c r="D2555" t="s">
        <v>38</v>
      </c>
      <c r="E2555" t="s">
        <v>23</v>
      </c>
      <c r="F2555" t="s">
        <v>3</v>
      </c>
      <c r="G2555" t="s">
        <v>43</v>
      </c>
      <c r="H2555" t="s">
        <v>1</v>
      </c>
      <c r="I2555" t="s">
        <v>85</v>
      </c>
      <c r="J2555" t="s">
        <v>86</v>
      </c>
      <c r="K2555">
        <v>25</v>
      </c>
    </row>
    <row r="2556" spans="1:11">
      <c r="A2556" t="s">
        <v>92</v>
      </c>
      <c r="B2556">
        <v>2217</v>
      </c>
      <c r="C2556" t="s">
        <v>36</v>
      </c>
      <c r="D2556" t="s">
        <v>22</v>
      </c>
      <c r="E2556" t="s">
        <v>23</v>
      </c>
      <c r="F2556" t="s">
        <v>16</v>
      </c>
      <c r="G2556" t="s">
        <v>17</v>
      </c>
      <c r="H2556" t="s">
        <v>5</v>
      </c>
      <c r="I2556" t="s">
        <v>85</v>
      </c>
      <c r="J2556" t="s">
        <v>86</v>
      </c>
      <c r="K2556">
        <v>36</v>
      </c>
    </row>
    <row r="2557" spans="1:11">
      <c r="A2557" t="s">
        <v>92</v>
      </c>
      <c r="B2557">
        <v>2227</v>
      </c>
      <c r="C2557" t="s">
        <v>44</v>
      </c>
      <c r="D2557" t="s">
        <v>41</v>
      </c>
      <c r="E2557" t="s">
        <v>23</v>
      </c>
      <c r="F2557" t="s">
        <v>8</v>
      </c>
      <c r="G2557" t="s">
        <v>14</v>
      </c>
      <c r="H2557" t="s">
        <v>1</v>
      </c>
      <c r="I2557" t="s">
        <v>85</v>
      </c>
      <c r="J2557" t="s">
        <v>86</v>
      </c>
      <c r="K2557">
        <v>256</v>
      </c>
    </row>
    <row r="2558" spans="1:11">
      <c r="A2558" t="s">
        <v>92</v>
      </c>
      <c r="B2558">
        <v>2187</v>
      </c>
      <c r="C2558" t="s">
        <v>34</v>
      </c>
      <c r="D2558" t="s">
        <v>35</v>
      </c>
      <c r="E2558" t="s">
        <v>23</v>
      </c>
      <c r="F2558" t="s">
        <v>8</v>
      </c>
      <c r="G2558" t="s">
        <v>14</v>
      </c>
      <c r="H2558" t="s">
        <v>5</v>
      </c>
      <c r="I2558" t="s">
        <v>83</v>
      </c>
      <c r="J2558" t="s">
        <v>84</v>
      </c>
      <c r="K2558">
        <v>249</v>
      </c>
    </row>
    <row r="2559" spans="1:11">
      <c r="A2559" t="s">
        <v>92</v>
      </c>
      <c r="B2559">
        <v>2217</v>
      </c>
      <c r="C2559" t="s">
        <v>36</v>
      </c>
      <c r="D2559" t="s">
        <v>22</v>
      </c>
      <c r="E2559" t="s">
        <v>23</v>
      </c>
      <c r="F2559" t="s">
        <v>9</v>
      </c>
      <c r="G2559" t="s">
        <v>10</v>
      </c>
      <c r="H2559" t="s">
        <v>1</v>
      </c>
      <c r="I2559" t="s">
        <v>85</v>
      </c>
      <c r="J2559" t="s">
        <v>86</v>
      </c>
      <c r="K2559">
        <v>72</v>
      </c>
    </row>
    <row r="2560" spans="1:11">
      <c r="A2560" t="s">
        <v>92</v>
      </c>
      <c r="B2560">
        <v>2197</v>
      </c>
      <c r="C2560" t="s">
        <v>62</v>
      </c>
      <c r="D2560" t="s">
        <v>31</v>
      </c>
      <c r="E2560" t="s">
        <v>23</v>
      </c>
      <c r="F2560" t="s">
        <v>16</v>
      </c>
      <c r="G2560" t="s">
        <v>17</v>
      </c>
      <c r="H2560" t="s">
        <v>5</v>
      </c>
      <c r="I2560" t="s">
        <v>83</v>
      </c>
      <c r="J2560" t="s">
        <v>84</v>
      </c>
      <c r="K2560">
        <v>301</v>
      </c>
    </row>
    <row r="2561" spans="1:11">
      <c r="A2561" t="s">
        <v>92</v>
      </c>
      <c r="B2561">
        <v>2247</v>
      </c>
      <c r="C2561" t="s">
        <v>64</v>
      </c>
      <c r="D2561" t="s">
        <v>26</v>
      </c>
      <c r="E2561" t="s">
        <v>23</v>
      </c>
      <c r="F2561" t="s">
        <v>9</v>
      </c>
      <c r="G2561" t="s">
        <v>10</v>
      </c>
      <c r="H2561" t="s">
        <v>1</v>
      </c>
      <c r="I2561" t="s">
        <v>85</v>
      </c>
      <c r="J2561" t="s">
        <v>86</v>
      </c>
      <c r="K2561">
        <v>59</v>
      </c>
    </row>
    <row r="2562" spans="1:11">
      <c r="A2562" t="s">
        <v>92</v>
      </c>
      <c r="B2562">
        <v>2227</v>
      </c>
      <c r="C2562" t="s">
        <v>44</v>
      </c>
      <c r="D2562" t="s">
        <v>41</v>
      </c>
      <c r="E2562" t="s">
        <v>23</v>
      </c>
      <c r="F2562" t="s">
        <v>88</v>
      </c>
      <c r="G2562" t="s">
        <v>88</v>
      </c>
      <c r="H2562" t="s">
        <v>88</v>
      </c>
      <c r="I2562" t="s">
        <v>83</v>
      </c>
      <c r="J2562" t="s">
        <v>84</v>
      </c>
      <c r="K2562">
        <v>1</v>
      </c>
    </row>
    <row r="2563" spans="1:11">
      <c r="A2563" t="s">
        <v>92</v>
      </c>
      <c r="B2563">
        <v>2167</v>
      </c>
      <c r="C2563" t="s">
        <v>63</v>
      </c>
      <c r="D2563" t="s">
        <v>33</v>
      </c>
      <c r="E2563" t="s">
        <v>23</v>
      </c>
      <c r="F2563" t="s">
        <v>4</v>
      </c>
      <c r="G2563" t="s">
        <v>6</v>
      </c>
      <c r="H2563" t="s">
        <v>1</v>
      </c>
      <c r="I2563" t="s">
        <v>85</v>
      </c>
      <c r="J2563" t="s">
        <v>86</v>
      </c>
      <c r="K2563">
        <v>211</v>
      </c>
    </row>
    <row r="2564" spans="1:11">
      <c r="A2564" t="s">
        <v>92</v>
      </c>
      <c r="B2564">
        <v>2177</v>
      </c>
      <c r="C2564" t="s">
        <v>52</v>
      </c>
      <c r="D2564" t="s">
        <v>53</v>
      </c>
      <c r="E2564" t="s">
        <v>23</v>
      </c>
      <c r="F2564" t="s">
        <v>95</v>
      </c>
      <c r="G2564" t="s">
        <v>96</v>
      </c>
      <c r="H2564" t="s">
        <v>97</v>
      </c>
      <c r="I2564" t="s">
        <v>85</v>
      </c>
      <c r="J2564" t="s">
        <v>86</v>
      </c>
      <c r="K2564">
        <v>1</v>
      </c>
    </row>
    <row r="2565" spans="1:11">
      <c r="A2565" t="s">
        <v>92</v>
      </c>
      <c r="B2565">
        <v>2177</v>
      </c>
      <c r="C2565" t="s">
        <v>52</v>
      </c>
      <c r="D2565" t="s">
        <v>53</v>
      </c>
      <c r="E2565" t="s">
        <v>23</v>
      </c>
      <c r="F2565" t="s">
        <v>0</v>
      </c>
      <c r="G2565" t="s">
        <v>24</v>
      </c>
      <c r="H2565" t="s">
        <v>1</v>
      </c>
      <c r="I2565" t="s">
        <v>85</v>
      </c>
      <c r="J2565" t="s">
        <v>86</v>
      </c>
      <c r="K2565">
        <v>186</v>
      </c>
    </row>
    <row r="2566" spans="1:11">
      <c r="A2566" t="s">
        <v>92</v>
      </c>
      <c r="B2566">
        <v>2247</v>
      </c>
      <c r="C2566" t="s">
        <v>64</v>
      </c>
      <c r="D2566" t="s">
        <v>26</v>
      </c>
      <c r="E2566" t="s">
        <v>23</v>
      </c>
      <c r="F2566" t="s">
        <v>3</v>
      </c>
      <c r="G2566" t="s">
        <v>43</v>
      </c>
      <c r="H2566" t="s">
        <v>1</v>
      </c>
      <c r="I2566" t="s">
        <v>83</v>
      </c>
      <c r="J2566" t="s">
        <v>84</v>
      </c>
      <c r="K2566">
        <v>263</v>
      </c>
    </row>
    <row r="2567" spans="1:11">
      <c r="A2567" t="s">
        <v>92</v>
      </c>
      <c r="B2567">
        <v>2197</v>
      </c>
      <c r="C2567" t="s">
        <v>62</v>
      </c>
      <c r="D2567" t="s">
        <v>31</v>
      </c>
      <c r="E2567" t="s">
        <v>23</v>
      </c>
      <c r="F2567" t="s">
        <v>12</v>
      </c>
      <c r="G2567" t="s">
        <v>13</v>
      </c>
      <c r="H2567" t="s">
        <v>1</v>
      </c>
      <c r="I2567" t="s">
        <v>83</v>
      </c>
      <c r="J2567" t="s">
        <v>84</v>
      </c>
      <c r="K2567">
        <v>393</v>
      </c>
    </row>
    <row r="2568" spans="1:11">
      <c r="A2568" t="s">
        <v>92</v>
      </c>
      <c r="B2568">
        <v>2197</v>
      </c>
      <c r="C2568" t="s">
        <v>62</v>
      </c>
      <c r="D2568" t="s">
        <v>31</v>
      </c>
      <c r="E2568" t="s">
        <v>23</v>
      </c>
      <c r="F2568" t="s">
        <v>8</v>
      </c>
      <c r="G2568" t="s">
        <v>14</v>
      </c>
      <c r="H2568" t="s">
        <v>5</v>
      </c>
      <c r="I2568" t="s">
        <v>83</v>
      </c>
      <c r="J2568" t="s">
        <v>84</v>
      </c>
      <c r="K2568">
        <v>261</v>
      </c>
    </row>
    <row r="2569" spans="1:11">
      <c r="A2569" t="s">
        <v>92</v>
      </c>
      <c r="B2569">
        <v>2157</v>
      </c>
      <c r="C2569" t="s">
        <v>46</v>
      </c>
      <c r="D2569" t="s">
        <v>29</v>
      </c>
      <c r="E2569" t="s">
        <v>23</v>
      </c>
      <c r="F2569" t="s">
        <v>0</v>
      </c>
      <c r="G2569" t="s">
        <v>24</v>
      </c>
      <c r="H2569" t="s">
        <v>5</v>
      </c>
      <c r="I2569" t="s">
        <v>85</v>
      </c>
      <c r="J2569" t="s">
        <v>86</v>
      </c>
      <c r="K2569">
        <v>213</v>
      </c>
    </row>
    <row r="2570" spans="1:11">
      <c r="A2570" t="s">
        <v>92</v>
      </c>
      <c r="B2570">
        <v>2247</v>
      </c>
      <c r="C2570" t="s">
        <v>64</v>
      </c>
      <c r="D2570" t="s">
        <v>26</v>
      </c>
      <c r="E2570" t="s">
        <v>23</v>
      </c>
      <c r="F2570" t="s">
        <v>3</v>
      </c>
      <c r="G2570" t="s">
        <v>43</v>
      </c>
      <c r="H2570" t="s">
        <v>1</v>
      </c>
      <c r="I2570" t="s">
        <v>85</v>
      </c>
      <c r="J2570" t="s">
        <v>86</v>
      </c>
      <c r="K2570">
        <v>27</v>
      </c>
    </row>
    <row r="2571" spans="1:11">
      <c r="A2571" t="s">
        <v>92</v>
      </c>
      <c r="B2571">
        <v>2197</v>
      </c>
      <c r="C2571" t="s">
        <v>62</v>
      </c>
      <c r="D2571" t="s">
        <v>31</v>
      </c>
      <c r="E2571" t="s">
        <v>23</v>
      </c>
      <c r="F2571" t="s">
        <v>16</v>
      </c>
      <c r="G2571" t="s">
        <v>17</v>
      </c>
      <c r="H2571" t="s">
        <v>1</v>
      </c>
      <c r="I2571" t="s">
        <v>83</v>
      </c>
      <c r="J2571" t="s">
        <v>84</v>
      </c>
      <c r="K2571">
        <v>97</v>
      </c>
    </row>
    <row r="2572" spans="1:11">
      <c r="A2572" t="s">
        <v>92</v>
      </c>
      <c r="B2572">
        <v>2167</v>
      </c>
      <c r="C2572" t="s">
        <v>63</v>
      </c>
      <c r="D2572" t="s">
        <v>33</v>
      </c>
      <c r="E2572" t="s">
        <v>23</v>
      </c>
      <c r="F2572" t="s">
        <v>12</v>
      </c>
      <c r="G2572" t="s">
        <v>13</v>
      </c>
      <c r="H2572" t="s">
        <v>1</v>
      </c>
      <c r="I2572" t="s">
        <v>83</v>
      </c>
      <c r="J2572" t="s">
        <v>84</v>
      </c>
      <c r="K2572">
        <v>265</v>
      </c>
    </row>
    <row r="2573" spans="1:11">
      <c r="A2573" t="s">
        <v>92</v>
      </c>
      <c r="B2573">
        <v>2167</v>
      </c>
      <c r="C2573" t="s">
        <v>63</v>
      </c>
      <c r="D2573" t="s">
        <v>33</v>
      </c>
      <c r="E2573" t="s">
        <v>23</v>
      </c>
      <c r="F2573" t="s">
        <v>4</v>
      </c>
      <c r="G2573" t="s">
        <v>6</v>
      </c>
      <c r="H2573" t="s">
        <v>5</v>
      </c>
      <c r="I2573" t="s">
        <v>85</v>
      </c>
      <c r="J2573" t="s">
        <v>86</v>
      </c>
      <c r="K2573">
        <v>12</v>
      </c>
    </row>
    <row r="2574" spans="1:11">
      <c r="A2574" t="s">
        <v>92</v>
      </c>
      <c r="B2574">
        <v>2247</v>
      </c>
      <c r="C2574" t="s">
        <v>64</v>
      </c>
      <c r="D2574" t="s">
        <v>26</v>
      </c>
      <c r="E2574" t="s">
        <v>23</v>
      </c>
      <c r="F2574" t="s">
        <v>0</v>
      </c>
      <c r="G2574" t="s">
        <v>24</v>
      </c>
      <c r="H2574" t="s">
        <v>5</v>
      </c>
      <c r="I2574" t="s">
        <v>85</v>
      </c>
      <c r="J2574" t="s">
        <v>86</v>
      </c>
      <c r="K2574">
        <v>308</v>
      </c>
    </row>
    <row r="2575" spans="1:11">
      <c r="A2575" t="s">
        <v>92</v>
      </c>
      <c r="B2575">
        <v>2227</v>
      </c>
      <c r="C2575" t="s">
        <v>44</v>
      </c>
      <c r="D2575" t="s">
        <v>41</v>
      </c>
      <c r="E2575" t="s">
        <v>23</v>
      </c>
      <c r="F2575" t="s">
        <v>8</v>
      </c>
      <c r="G2575" t="s">
        <v>14</v>
      </c>
      <c r="H2575" t="s">
        <v>1</v>
      </c>
      <c r="I2575" t="s">
        <v>83</v>
      </c>
      <c r="J2575" t="s">
        <v>84</v>
      </c>
      <c r="K2575">
        <v>1129</v>
      </c>
    </row>
    <row r="2576" spans="1:11">
      <c r="A2576" t="s">
        <v>92</v>
      </c>
      <c r="B2576">
        <v>2207</v>
      </c>
      <c r="C2576" t="s">
        <v>57</v>
      </c>
      <c r="D2576" t="s">
        <v>49</v>
      </c>
      <c r="E2576" t="s">
        <v>23</v>
      </c>
      <c r="F2576" t="s">
        <v>3</v>
      </c>
      <c r="G2576" t="s">
        <v>43</v>
      </c>
      <c r="H2576" t="s">
        <v>5</v>
      </c>
      <c r="I2576" t="s">
        <v>83</v>
      </c>
      <c r="J2576" t="s">
        <v>84</v>
      </c>
      <c r="K2576">
        <v>1082</v>
      </c>
    </row>
    <row r="2577" spans="1:11">
      <c r="A2577" t="s">
        <v>92</v>
      </c>
      <c r="B2577">
        <v>2157</v>
      </c>
      <c r="C2577" t="s">
        <v>46</v>
      </c>
      <c r="D2577" t="s">
        <v>29</v>
      </c>
      <c r="E2577" t="s">
        <v>23</v>
      </c>
      <c r="F2577" t="s">
        <v>4</v>
      </c>
      <c r="G2577" t="s">
        <v>6</v>
      </c>
      <c r="H2577" t="s">
        <v>1</v>
      </c>
      <c r="I2577" t="s">
        <v>83</v>
      </c>
      <c r="J2577" t="s">
        <v>84</v>
      </c>
      <c r="K2577">
        <v>1023</v>
      </c>
    </row>
    <row r="2578" spans="1:11">
      <c r="A2578" t="s">
        <v>92</v>
      </c>
      <c r="B2578">
        <v>2247</v>
      </c>
      <c r="C2578" t="s">
        <v>64</v>
      </c>
      <c r="D2578" t="s">
        <v>26</v>
      </c>
      <c r="E2578" t="s">
        <v>23</v>
      </c>
      <c r="F2578" t="s">
        <v>93</v>
      </c>
      <c r="G2578" t="s">
        <v>94</v>
      </c>
      <c r="H2578" t="s">
        <v>5</v>
      </c>
      <c r="I2578" t="s">
        <v>83</v>
      </c>
      <c r="J2578" t="s">
        <v>84</v>
      </c>
      <c r="K2578">
        <v>1</v>
      </c>
    </row>
    <row r="2579" spans="1:11">
      <c r="A2579" t="s">
        <v>92</v>
      </c>
      <c r="B2579">
        <v>2217</v>
      </c>
      <c r="C2579" t="s">
        <v>36</v>
      </c>
      <c r="D2579" t="s">
        <v>22</v>
      </c>
      <c r="E2579" t="s">
        <v>23</v>
      </c>
      <c r="F2579" t="s">
        <v>0</v>
      </c>
      <c r="G2579" t="s">
        <v>24</v>
      </c>
      <c r="H2579" t="s">
        <v>1</v>
      </c>
      <c r="I2579" t="s">
        <v>85</v>
      </c>
      <c r="J2579" t="s">
        <v>86</v>
      </c>
      <c r="K2579">
        <v>223</v>
      </c>
    </row>
    <row r="2580" spans="1:11">
      <c r="A2580" t="s">
        <v>92</v>
      </c>
      <c r="B2580">
        <v>2167</v>
      </c>
      <c r="C2580" t="s">
        <v>63</v>
      </c>
      <c r="D2580" t="s">
        <v>33</v>
      </c>
      <c r="E2580" t="s">
        <v>23</v>
      </c>
      <c r="F2580" t="s">
        <v>9</v>
      </c>
      <c r="G2580" t="s">
        <v>10</v>
      </c>
      <c r="H2580" t="s">
        <v>5</v>
      </c>
      <c r="I2580" t="s">
        <v>83</v>
      </c>
      <c r="J2580" t="s">
        <v>84</v>
      </c>
      <c r="K2580">
        <v>332</v>
      </c>
    </row>
    <row r="2581" spans="1:11">
      <c r="A2581" t="s">
        <v>92</v>
      </c>
      <c r="B2581">
        <v>2227</v>
      </c>
      <c r="C2581" t="s">
        <v>44</v>
      </c>
      <c r="D2581" t="s">
        <v>41</v>
      </c>
      <c r="E2581" t="s">
        <v>23</v>
      </c>
      <c r="F2581" t="s">
        <v>3</v>
      </c>
      <c r="G2581" t="s">
        <v>43</v>
      </c>
      <c r="H2581" t="s">
        <v>5</v>
      </c>
      <c r="I2581" t="s">
        <v>85</v>
      </c>
      <c r="J2581" t="s">
        <v>86</v>
      </c>
      <c r="K2581">
        <v>112</v>
      </c>
    </row>
    <row r="2582" spans="1:11">
      <c r="A2582" t="s">
        <v>92</v>
      </c>
      <c r="B2582">
        <v>2157</v>
      </c>
      <c r="C2582" t="s">
        <v>46</v>
      </c>
      <c r="D2582" t="s">
        <v>29</v>
      </c>
      <c r="E2582" t="s">
        <v>23</v>
      </c>
      <c r="F2582" t="s">
        <v>3</v>
      </c>
      <c r="G2582" t="s">
        <v>43</v>
      </c>
      <c r="H2582" t="s">
        <v>1</v>
      </c>
      <c r="I2582" t="s">
        <v>83</v>
      </c>
      <c r="J2582" t="s">
        <v>84</v>
      </c>
      <c r="K2582">
        <v>148</v>
      </c>
    </row>
    <row r="2583" spans="1:11">
      <c r="A2583" t="s">
        <v>106</v>
      </c>
      <c r="B2583">
        <v>2244</v>
      </c>
      <c r="C2583" t="s">
        <v>45</v>
      </c>
      <c r="D2583" t="s">
        <v>26</v>
      </c>
      <c r="E2583" t="s">
        <v>23</v>
      </c>
      <c r="F2583" t="s">
        <v>2</v>
      </c>
      <c r="G2583" t="s">
        <v>11</v>
      </c>
      <c r="H2583" t="s">
        <v>5</v>
      </c>
      <c r="I2583" t="s">
        <v>83</v>
      </c>
      <c r="J2583" t="s">
        <v>84</v>
      </c>
      <c r="K2583">
        <v>365</v>
      </c>
    </row>
    <row r="2584" spans="1:11">
      <c r="A2584" t="s">
        <v>106</v>
      </c>
      <c r="B2584">
        <v>2167</v>
      </c>
      <c r="C2584" t="s">
        <v>63</v>
      </c>
      <c r="D2584" t="s">
        <v>33</v>
      </c>
      <c r="E2584" t="s">
        <v>23</v>
      </c>
      <c r="F2584" t="s">
        <v>4</v>
      </c>
      <c r="G2584" t="s">
        <v>6</v>
      </c>
      <c r="H2584" t="s">
        <v>1</v>
      </c>
      <c r="I2584" t="s">
        <v>83</v>
      </c>
      <c r="J2584" t="s">
        <v>84</v>
      </c>
      <c r="K2584">
        <v>12350</v>
      </c>
    </row>
    <row r="2585" spans="1:11">
      <c r="A2585" t="s">
        <v>106</v>
      </c>
      <c r="B2585">
        <v>2234</v>
      </c>
      <c r="C2585" t="s">
        <v>61</v>
      </c>
      <c r="D2585" t="s">
        <v>38</v>
      </c>
      <c r="E2585" t="s">
        <v>23</v>
      </c>
      <c r="F2585" t="s">
        <v>12</v>
      </c>
      <c r="G2585" t="s">
        <v>13</v>
      </c>
      <c r="H2585" t="s">
        <v>5</v>
      </c>
      <c r="I2585" t="s">
        <v>85</v>
      </c>
      <c r="J2585" t="s">
        <v>86</v>
      </c>
      <c r="K2585">
        <v>109</v>
      </c>
    </row>
    <row r="2586" spans="1:11">
      <c r="A2586" t="s">
        <v>106</v>
      </c>
      <c r="B2586">
        <v>2174</v>
      </c>
      <c r="C2586" t="s">
        <v>59</v>
      </c>
      <c r="D2586" t="s">
        <v>53</v>
      </c>
      <c r="E2586" t="s">
        <v>23</v>
      </c>
      <c r="F2586" t="s">
        <v>3</v>
      </c>
      <c r="G2586" t="s">
        <v>43</v>
      </c>
      <c r="H2586" t="s">
        <v>5</v>
      </c>
      <c r="I2586" t="s">
        <v>85</v>
      </c>
      <c r="J2586" t="s">
        <v>86</v>
      </c>
      <c r="K2586">
        <v>242</v>
      </c>
    </row>
    <row r="2587" spans="1:11">
      <c r="A2587" t="s">
        <v>92</v>
      </c>
      <c r="B2587">
        <v>2187</v>
      </c>
      <c r="C2587" t="s">
        <v>34</v>
      </c>
      <c r="D2587" t="s">
        <v>35</v>
      </c>
      <c r="E2587" t="s">
        <v>23</v>
      </c>
      <c r="F2587" t="s">
        <v>95</v>
      </c>
      <c r="G2587" t="s">
        <v>96</v>
      </c>
      <c r="H2587" t="s">
        <v>97</v>
      </c>
      <c r="I2587" t="s">
        <v>85</v>
      </c>
      <c r="J2587" t="s">
        <v>86</v>
      </c>
      <c r="K2587">
        <v>1</v>
      </c>
    </row>
    <row r="2588" spans="1:11">
      <c r="A2588" t="s">
        <v>92</v>
      </c>
      <c r="B2588">
        <v>2217</v>
      </c>
      <c r="C2588" t="s">
        <v>36</v>
      </c>
      <c r="D2588" t="s">
        <v>22</v>
      </c>
      <c r="E2588" t="s">
        <v>23</v>
      </c>
      <c r="F2588" t="s">
        <v>98</v>
      </c>
      <c r="G2588" t="s">
        <v>99</v>
      </c>
      <c r="H2588" t="s">
        <v>5</v>
      </c>
      <c r="I2588" t="s">
        <v>83</v>
      </c>
      <c r="J2588" t="s">
        <v>84</v>
      </c>
      <c r="K2588">
        <v>3</v>
      </c>
    </row>
    <row r="2589" spans="1:11">
      <c r="A2589" t="s">
        <v>92</v>
      </c>
      <c r="B2589">
        <v>2187</v>
      </c>
      <c r="C2589" t="s">
        <v>34</v>
      </c>
      <c r="D2589" t="s">
        <v>35</v>
      </c>
      <c r="E2589" t="s">
        <v>23</v>
      </c>
      <c r="F2589" t="s">
        <v>2</v>
      </c>
      <c r="G2589" t="s">
        <v>11</v>
      </c>
      <c r="H2589" t="s">
        <v>5</v>
      </c>
      <c r="I2589" t="s">
        <v>83</v>
      </c>
      <c r="J2589" t="s">
        <v>84</v>
      </c>
      <c r="K2589">
        <v>454</v>
      </c>
    </row>
    <row r="2590" spans="1:11">
      <c r="A2590" t="s">
        <v>92</v>
      </c>
      <c r="B2590">
        <v>2237</v>
      </c>
      <c r="C2590" t="s">
        <v>42</v>
      </c>
      <c r="D2590" t="s">
        <v>38</v>
      </c>
      <c r="E2590" t="s">
        <v>23</v>
      </c>
      <c r="F2590" t="s">
        <v>98</v>
      </c>
      <c r="G2590" t="s">
        <v>99</v>
      </c>
      <c r="H2590" t="s">
        <v>5</v>
      </c>
      <c r="I2590" t="s">
        <v>83</v>
      </c>
      <c r="J2590" t="s">
        <v>84</v>
      </c>
      <c r="K2590">
        <v>4</v>
      </c>
    </row>
    <row r="2591" spans="1:11">
      <c r="A2591" t="s">
        <v>92</v>
      </c>
      <c r="B2591">
        <v>2207</v>
      </c>
      <c r="C2591" t="s">
        <v>57</v>
      </c>
      <c r="D2591" t="s">
        <v>49</v>
      </c>
      <c r="E2591" t="s">
        <v>23</v>
      </c>
      <c r="F2591" t="s">
        <v>98</v>
      </c>
      <c r="G2591" t="s">
        <v>99</v>
      </c>
      <c r="H2591" t="s">
        <v>5</v>
      </c>
      <c r="I2591" t="s">
        <v>85</v>
      </c>
      <c r="J2591" t="s">
        <v>86</v>
      </c>
      <c r="K2591">
        <v>1</v>
      </c>
    </row>
    <row r="2592" spans="1:11">
      <c r="A2592" t="s">
        <v>92</v>
      </c>
      <c r="B2592">
        <v>2217</v>
      </c>
      <c r="C2592" t="s">
        <v>36</v>
      </c>
      <c r="D2592" t="s">
        <v>22</v>
      </c>
      <c r="E2592" t="s">
        <v>23</v>
      </c>
      <c r="F2592" t="s">
        <v>2</v>
      </c>
      <c r="G2592" t="s">
        <v>11</v>
      </c>
      <c r="H2592" t="s">
        <v>1</v>
      </c>
      <c r="I2592" t="s">
        <v>85</v>
      </c>
      <c r="J2592" t="s">
        <v>86</v>
      </c>
      <c r="K2592">
        <v>575</v>
      </c>
    </row>
    <row r="2593" spans="1:11">
      <c r="A2593" t="s">
        <v>106</v>
      </c>
      <c r="B2593">
        <v>2161</v>
      </c>
      <c r="C2593" t="s">
        <v>28</v>
      </c>
      <c r="D2593" t="s">
        <v>29</v>
      </c>
      <c r="E2593" t="s">
        <v>23</v>
      </c>
      <c r="F2593" t="s">
        <v>16</v>
      </c>
      <c r="G2593" t="s">
        <v>17</v>
      </c>
      <c r="H2593" t="s">
        <v>5</v>
      </c>
      <c r="I2593" t="s">
        <v>83</v>
      </c>
      <c r="J2593" t="s">
        <v>84</v>
      </c>
      <c r="K2593">
        <v>1323</v>
      </c>
    </row>
    <row r="2594" spans="1:11">
      <c r="A2594" t="s">
        <v>106</v>
      </c>
      <c r="B2594">
        <v>2237</v>
      </c>
      <c r="C2594" t="s">
        <v>42</v>
      </c>
      <c r="D2594" t="s">
        <v>38</v>
      </c>
      <c r="E2594" t="s">
        <v>23</v>
      </c>
      <c r="F2594" t="s">
        <v>3</v>
      </c>
      <c r="G2594" t="s">
        <v>43</v>
      </c>
      <c r="H2594" t="s">
        <v>1</v>
      </c>
      <c r="I2594" t="s">
        <v>83</v>
      </c>
      <c r="J2594" t="s">
        <v>84</v>
      </c>
      <c r="K2594">
        <v>2741</v>
      </c>
    </row>
    <row r="2595" spans="1:11">
      <c r="A2595" t="s">
        <v>106</v>
      </c>
      <c r="B2595">
        <v>2237</v>
      </c>
      <c r="C2595" t="s">
        <v>42</v>
      </c>
      <c r="D2595" t="s">
        <v>38</v>
      </c>
      <c r="E2595" t="s">
        <v>23</v>
      </c>
      <c r="F2595" t="s">
        <v>0</v>
      </c>
      <c r="G2595" t="s">
        <v>24</v>
      </c>
      <c r="H2595" t="s">
        <v>5</v>
      </c>
      <c r="I2595" t="s">
        <v>85</v>
      </c>
      <c r="J2595" t="s">
        <v>86</v>
      </c>
      <c r="K2595">
        <v>2799</v>
      </c>
    </row>
    <row r="2596" spans="1:11">
      <c r="A2596" t="s">
        <v>106</v>
      </c>
      <c r="B2596">
        <v>2157</v>
      </c>
      <c r="C2596" t="s">
        <v>46</v>
      </c>
      <c r="D2596" t="s">
        <v>29</v>
      </c>
      <c r="E2596" t="s">
        <v>23</v>
      </c>
      <c r="F2596" t="s">
        <v>2</v>
      </c>
      <c r="G2596" t="s">
        <v>11</v>
      </c>
      <c r="H2596" t="s">
        <v>5</v>
      </c>
      <c r="I2596" t="s">
        <v>83</v>
      </c>
      <c r="J2596" t="s">
        <v>84</v>
      </c>
      <c r="K2596">
        <v>2717</v>
      </c>
    </row>
    <row r="2597" spans="1:11">
      <c r="A2597" t="s">
        <v>106</v>
      </c>
      <c r="B2597">
        <v>2171</v>
      </c>
      <c r="C2597" t="s">
        <v>32</v>
      </c>
      <c r="D2597" t="s">
        <v>33</v>
      </c>
      <c r="E2597" t="s">
        <v>23</v>
      </c>
      <c r="F2597" t="s">
        <v>2</v>
      </c>
      <c r="G2597" t="s">
        <v>11</v>
      </c>
      <c r="H2597" t="s">
        <v>1</v>
      </c>
      <c r="I2597" t="s">
        <v>85</v>
      </c>
      <c r="J2597" t="s">
        <v>86</v>
      </c>
      <c r="K2597">
        <v>9165</v>
      </c>
    </row>
    <row r="2598" spans="1:11">
      <c r="A2598" t="s">
        <v>106</v>
      </c>
      <c r="B2598">
        <v>2201</v>
      </c>
      <c r="C2598" t="s">
        <v>51</v>
      </c>
      <c r="D2598" t="s">
        <v>31</v>
      </c>
      <c r="E2598" t="s">
        <v>23</v>
      </c>
      <c r="F2598" t="s">
        <v>95</v>
      </c>
      <c r="G2598" t="s">
        <v>96</v>
      </c>
      <c r="H2598" t="s">
        <v>97</v>
      </c>
      <c r="I2598" t="s">
        <v>83</v>
      </c>
      <c r="J2598" t="s">
        <v>84</v>
      </c>
      <c r="K2598">
        <v>3</v>
      </c>
    </row>
    <row r="2599" spans="1:11">
      <c r="A2599" t="s">
        <v>106</v>
      </c>
      <c r="B2599">
        <v>2181</v>
      </c>
      <c r="C2599" t="s">
        <v>55</v>
      </c>
      <c r="D2599" t="s">
        <v>53</v>
      </c>
      <c r="E2599" t="s">
        <v>23</v>
      </c>
      <c r="F2599" t="s">
        <v>4</v>
      </c>
      <c r="G2599" t="s">
        <v>6</v>
      </c>
      <c r="H2599" t="s">
        <v>5</v>
      </c>
      <c r="I2599" t="s">
        <v>85</v>
      </c>
      <c r="J2599" t="s">
        <v>86</v>
      </c>
      <c r="K2599">
        <v>69</v>
      </c>
    </row>
    <row r="2600" spans="1:11">
      <c r="A2600" t="s">
        <v>106</v>
      </c>
      <c r="B2600">
        <v>2174</v>
      </c>
      <c r="C2600" t="s">
        <v>59</v>
      </c>
      <c r="D2600" t="s">
        <v>53</v>
      </c>
      <c r="E2600" t="s">
        <v>23</v>
      </c>
      <c r="F2600" t="s">
        <v>2</v>
      </c>
      <c r="G2600" t="s">
        <v>11</v>
      </c>
      <c r="H2600" t="s">
        <v>1</v>
      </c>
      <c r="I2600" t="s">
        <v>85</v>
      </c>
      <c r="J2600" t="s">
        <v>86</v>
      </c>
      <c r="K2600">
        <v>1854</v>
      </c>
    </row>
    <row r="2601" spans="1:11">
      <c r="A2601" t="s">
        <v>106</v>
      </c>
      <c r="B2601">
        <v>2197</v>
      </c>
      <c r="C2601" t="s">
        <v>62</v>
      </c>
      <c r="D2601" t="s">
        <v>31</v>
      </c>
      <c r="E2601" t="s">
        <v>23</v>
      </c>
      <c r="F2601" t="s">
        <v>16</v>
      </c>
      <c r="G2601" t="s">
        <v>17</v>
      </c>
      <c r="H2601" t="s">
        <v>5</v>
      </c>
      <c r="I2601" t="s">
        <v>85</v>
      </c>
      <c r="J2601" t="s">
        <v>86</v>
      </c>
      <c r="K2601">
        <v>158</v>
      </c>
    </row>
    <row r="2602" spans="1:11">
      <c r="A2602" t="s">
        <v>106</v>
      </c>
      <c r="B2602">
        <v>2204</v>
      </c>
      <c r="C2602" t="s">
        <v>48</v>
      </c>
      <c r="D2602" t="s">
        <v>49</v>
      </c>
      <c r="E2602" t="s">
        <v>23</v>
      </c>
      <c r="F2602" t="s">
        <v>12</v>
      </c>
      <c r="G2602" t="s">
        <v>13</v>
      </c>
      <c r="H2602" t="s">
        <v>1</v>
      </c>
      <c r="I2602" t="s">
        <v>83</v>
      </c>
      <c r="J2602" t="s">
        <v>84</v>
      </c>
      <c r="K2602">
        <v>991</v>
      </c>
    </row>
    <row r="2603" spans="1:11">
      <c r="A2603" t="s">
        <v>106</v>
      </c>
      <c r="B2603">
        <v>2161</v>
      </c>
      <c r="C2603" t="s">
        <v>28</v>
      </c>
      <c r="D2603" t="s">
        <v>29</v>
      </c>
      <c r="E2603" t="s">
        <v>23</v>
      </c>
      <c r="F2603" t="s">
        <v>3</v>
      </c>
      <c r="G2603" t="s">
        <v>43</v>
      </c>
      <c r="H2603" t="s">
        <v>1</v>
      </c>
      <c r="I2603" t="s">
        <v>85</v>
      </c>
      <c r="J2603" t="s">
        <v>86</v>
      </c>
      <c r="K2603">
        <v>217</v>
      </c>
    </row>
    <row r="2604" spans="1:11">
      <c r="A2604" t="s">
        <v>106</v>
      </c>
      <c r="B2604">
        <v>2177</v>
      </c>
      <c r="C2604" t="s">
        <v>52</v>
      </c>
      <c r="D2604" t="s">
        <v>53</v>
      </c>
      <c r="E2604" t="s">
        <v>23</v>
      </c>
      <c r="F2604" t="s">
        <v>0</v>
      </c>
      <c r="G2604" t="s">
        <v>24</v>
      </c>
      <c r="H2604" t="s">
        <v>5</v>
      </c>
      <c r="I2604" t="s">
        <v>85</v>
      </c>
      <c r="J2604" t="s">
        <v>86</v>
      </c>
      <c r="K2604">
        <v>1710</v>
      </c>
    </row>
    <row r="2605" spans="1:11">
      <c r="A2605" t="s">
        <v>106</v>
      </c>
      <c r="B2605">
        <v>2187</v>
      </c>
      <c r="C2605" t="s">
        <v>34</v>
      </c>
      <c r="D2605" t="s">
        <v>35</v>
      </c>
      <c r="E2605" t="s">
        <v>23</v>
      </c>
      <c r="F2605" t="s">
        <v>4</v>
      </c>
      <c r="G2605" t="s">
        <v>6</v>
      </c>
      <c r="H2605" t="s">
        <v>5</v>
      </c>
      <c r="I2605" t="s">
        <v>83</v>
      </c>
      <c r="J2605" t="s">
        <v>84</v>
      </c>
      <c r="K2605">
        <v>89</v>
      </c>
    </row>
    <row r="2606" spans="1:11">
      <c r="A2606" t="s">
        <v>106</v>
      </c>
      <c r="B2606">
        <v>2211</v>
      </c>
      <c r="C2606" t="s">
        <v>54</v>
      </c>
      <c r="D2606" t="s">
        <v>49</v>
      </c>
      <c r="E2606" t="s">
        <v>23</v>
      </c>
      <c r="F2606" t="s">
        <v>12</v>
      </c>
      <c r="G2606" t="s">
        <v>13</v>
      </c>
      <c r="H2606" t="s">
        <v>5</v>
      </c>
      <c r="I2606" t="s">
        <v>85</v>
      </c>
      <c r="J2606" t="s">
        <v>86</v>
      </c>
      <c r="K2606">
        <v>501</v>
      </c>
    </row>
    <row r="2607" spans="1:11">
      <c r="A2607" t="s">
        <v>106</v>
      </c>
      <c r="B2607">
        <v>2221</v>
      </c>
      <c r="C2607" t="s">
        <v>58</v>
      </c>
      <c r="D2607" t="s">
        <v>22</v>
      </c>
      <c r="E2607" t="s">
        <v>23</v>
      </c>
      <c r="F2607" t="s">
        <v>16</v>
      </c>
      <c r="G2607" t="s">
        <v>17</v>
      </c>
      <c r="H2607" t="s">
        <v>5</v>
      </c>
      <c r="I2607" t="s">
        <v>83</v>
      </c>
      <c r="J2607" t="s">
        <v>84</v>
      </c>
      <c r="K2607">
        <v>1082.5</v>
      </c>
    </row>
    <row r="2608" spans="1:11">
      <c r="A2608" t="s">
        <v>106</v>
      </c>
      <c r="B2608">
        <v>2167</v>
      </c>
      <c r="C2608" t="s">
        <v>63</v>
      </c>
      <c r="D2608" t="s">
        <v>33</v>
      </c>
      <c r="E2608" t="s">
        <v>23</v>
      </c>
      <c r="F2608" t="s">
        <v>8</v>
      </c>
      <c r="G2608" t="s">
        <v>14</v>
      </c>
      <c r="H2608" t="s">
        <v>1</v>
      </c>
      <c r="I2608" t="s">
        <v>83</v>
      </c>
      <c r="J2608" t="s">
        <v>84</v>
      </c>
      <c r="K2608">
        <v>9162</v>
      </c>
    </row>
    <row r="2609" spans="1:11">
      <c r="A2609" t="s">
        <v>106</v>
      </c>
      <c r="B2609">
        <v>2194</v>
      </c>
      <c r="C2609" t="s">
        <v>30</v>
      </c>
      <c r="D2609" t="s">
        <v>31</v>
      </c>
      <c r="E2609" t="s">
        <v>23</v>
      </c>
      <c r="F2609" t="s">
        <v>0</v>
      </c>
      <c r="G2609" t="s">
        <v>24</v>
      </c>
      <c r="H2609" t="s">
        <v>5</v>
      </c>
      <c r="I2609" t="s">
        <v>85</v>
      </c>
      <c r="J2609" t="s">
        <v>86</v>
      </c>
      <c r="K2609">
        <v>320</v>
      </c>
    </row>
    <row r="2610" spans="1:11">
      <c r="A2610" t="s">
        <v>106</v>
      </c>
      <c r="B2610">
        <v>2204</v>
      </c>
      <c r="C2610" t="s">
        <v>48</v>
      </c>
      <c r="D2610" t="s">
        <v>49</v>
      </c>
      <c r="E2610" t="s">
        <v>23</v>
      </c>
      <c r="F2610" t="s">
        <v>3</v>
      </c>
      <c r="G2610" t="s">
        <v>43</v>
      </c>
      <c r="H2610" t="s">
        <v>1</v>
      </c>
      <c r="I2610" t="s">
        <v>85</v>
      </c>
      <c r="J2610" t="s">
        <v>86</v>
      </c>
      <c r="K2610">
        <v>65</v>
      </c>
    </row>
    <row r="2611" spans="1:11">
      <c r="A2611" t="s">
        <v>106</v>
      </c>
      <c r="B2611">
        <v>2244</v>
      </c>
      <c r="C2611" t="s">
        <v>45</v>
      </c>
      <c r="D2611" t="s">
        <v>26</v>
      </c>
      <c r="E2611" t="s">
        <v>23</v>
      </c>
      <c r="F2611" t="s">
        <v>8</v>
      </c>
      <c r="G2611" t="s">
        <v>14</v>
      </c>
      <c r="H2611" t="s">
        <v>5</v>
      </c>
      <c r="I2611" t="s">
        <v>83</v>
      </c>
      <c r="J2611" t="s">
        <v>84</v>
      </c>
      <c r="K2611">
        <v>153</v>
      </c>
    </row>
    <row r="2612" spans="1:11">
      <c r="A2612" t="s">
        <v>106</v>
      </c>
      <c r="B2612">
        <v>2204</v>
      </c>
      <c r="C2612" t="s">
        <v>48</v>
      </c>
      <c r="D2612" t="s">
        <v>49</v>
      </c>
      <c r="E2612" t="s">
        <v>23</v>
      </c>
      <c r="F2612" t="s">
        <v>4</v>
      </c>
      <c r="G2612" t="s">
        <v>6</v>
      </c>
      <c r="H2612" t="s">
        <v>1</v>
      </c>
      <c r="I2612" t="s">
        <v>85</v>
      </c>
      <c r="J2612" t="s">
        <v>86</v>
      </c>
      <c r="K2612">
        <v>210</v>
      </c>
    </row>
    <row r="2613" spans="1:11">
      <c r="A2613" t="s">
        <v>106</v>
      </c>
      <c r="B2613">
        <v>2154</v>
      </c>
      <c r="C2613" t="s">
        <v>50</v>
      </c>
      <c r="D2613" t="s">
        <v>29</v>
      </c>
      <c r="E2613" t="s">
        <v>23</v>
      </c>
      <c r="F2613" t="s">
        <v>98</v>
      </c>
      <c r="G2613" t="s">
        <v>99</v>
      </c>
      <c r="H2613" t="s">
        <v>5</v>
      </c>
      <c r="I2613" t="s">
        <v>83</v>
      </c>
      <c r="J2613" t="s">
        <v>84</v>
      </c>
      <c r="K2613">
        <v>5</v>
      </c>
    </row>
    <row r="2614" spans="1:11">
      <c r="A2614" t="s">
        <v>106</v>
      </c>
      <c r="B2614">
        <v>2244</v>
      </c>
      <c r="C2614" t="s">
        <v>45</v>
      </c>
      <c r="D2614" t="s">
        <v>26</v>
      </c>
      <c r="E2614" t="s">
        <v>23</v>
      </c>
      <c r="F2614" t="s">
        <v>0</v>
      </c>
      <c r="G2614" t="s">
        <v>24</v>
      </c>
      <c r="H2614" t="s">
        <v>1</v>
      </c>
      <c r="I2614" t="s">
        <v>83</v>
      </c>
      <c r="J2614" t="s">
        <v>84</v>
      </c>
      <c r="K2614">
        <v>4372</v>
      </c>
    </row>
    <row r="2615" spans="1:11">
      <c r="A2615" t="s">
        <v>106</v>
      </c>
      <c r="B2615">
        <v>2211</v>
      </c>
      <c r="C2615" t="s">
        <v>54</v>
      </c>
      <c r="D2615" t="s">
        <v>49</v>
      </c>
      <c r="E2615" t="s">
        <v>23</v>
      </c>
      <c r="F2615" t="s">
        <v>4</v>
      </c>
      <c r="G2615" t="s">
        <v>6</v>
      </c>
      <c r="H2615" t="s">
        <v>1</v>
      </c>
      <c r="I2615" t="s">
        <v>85</v>
      </c>
      <c r="J2615" t="s">
        <v>86</v>
      </c>
      <c r="K2615">
        <v>2287</v>
      </c>
    </row>
    <row r="2616" spans="1:11">
      <c r="A2616" t="s">
        <v>106</v>
      </c>
      <c r="B2616">
        <v>2161</v>
      </c>
      <c r="C2616" t="s">
        <v>28</v>
      </c>
      <c r="D2616" t="s">
        <v>29</v>
      </c>
      <c r="E2616" t="s">
        <v>23</v>
      </c>
      <c r="F2616" t="s">
        <v>0</v>
      </c>
      <c r="G2616" t="s">
        <v>24</v>
      </c>
      <c r="H2616" t="s">
        <v>5</v>
      </c>
      <c r="I2616" t="s">
        <v>85</v>
      </c>
      <c r="J2616" t="s">
        <v>86</v>
      </c>
      <c r="K2616">
        <v>1448</v>
      </c>
    </row>
    <row r="2617" spans="1:11">
      <c r="A2617" t="s">
        <v>106</v>
      </c>
      <c r="B2617">
        <v>2251</v>
      </c>
      <c r="C2617" t="s">
        <v>25</v>
      </c>
      <c r="D2617" t="s">
        <v>26</v>
      </c>
      <c r="E2617" t="s">
        <v>27</v>
      </c>
      <c r="F2617" t="s">
        <v>3</v>
      </c>
      <c r="G2617" t="s">
        <v>43</v>
      </c>
      <c r="H2617" t="s">
        <v>1</v>
      </c>
      <c r="I2617" t="s">
        <v>83</v>
      </c>
      <c r="J2617" t="s">
        <v>84</v>
      </c>
      <c r="K2617">
        <v>2861</v>
      </c>
    </row>
    <row r="2618" spans="1:11">
      <c r="A2618" t="s">
        <v>106</v>
      </c>
      <c r="B2618">
        <v>2237</v>
      </c>
      <c r="C2618" t="s">
        <v>42</v>
      </c>
      <c r="D2618" t="s">
        <v>38</v>
      </c>
      <c r="E2618" t="s">
        <v>23</v>
      </c>
      <c r="F2618" t="s">
        <v>93</v>
      </c>
      <c r="G2618" t="s">
        <v>94</v>
      </c>
      <c r="H2618" t="s">
        <v>5</v>
      </c>
      <c r="I2618" t="s">
        <v>83</v>
      </c>
      <c r="J2618" t="s">
        <v>84</v>
      </c>
      <c r="K2618">
        <v>25</v>
      </c>
    </row>
    <row r="2619" spans="1:11">
      <c r="A2619" t="s">
        <v>106</v>
      </c>
      <c r="B2619">
        <v>2224</v>
      </c>
      <c r="C2619" t="s">
        <v>60</v>
      </c>
      <c r="D2619" t="s">
        <v>41</v>
      </c>
      <c r="E2619" t="s">
        <v>23</v>
      </c>
      <c r="F2619" t="s">
        <v>9</v>
      </c>
      <c r="G2619" t="s">
        <v>10</v>
      </c>
      <c r="H2619" t="s">
        <v>1</v>
      </c>
      <c r="I2619" t="s">
        <v>85</v>
      </c>
      <c r="J2619" t="s">
        <v>86</v>
      </c>
      <c r="K2619">
        <v>58</v>
      </c>
    </row>
    <row r="2620" spans="1:11">
      <c r="A2620" t="s">
        <v>106</v>
      </c>
      <c r="B2620">
        <v>2161</v>
      </c>
      <c r="C2620" t="s">
        <v>28</v>
      </c>
      <c r="D2620" t="s">
        <v>29</v>
      </c>
      <c r="E2620" t="s">
        <v>23</v>
      </c>
      <c r="F2620" t="s">
        <v>16</v>
      </c>
      <c r="G2620" t="s">
        <v>17</v>
      </c>
      <c r="H2620" t="s">
        <v>1</v>
      </c>
      <c r="I2620" t="s">
        <v>83</v>
      </c>
      <c r="J2620" t="s">
        <v>84</v>
      </c>
      <c r="K2620">
        <v>184</v>
      </c>
    </row>
    <row r="2621" spans="1:11">
      <c r="A2621" t="s">
        <v>106</v>
      </c>
      <c r="B2621">
        <v>2244</v>
      </c>
      <c r="C2621" t="s">
        <v>45</v>
      </c>
      <c r="D2621" t="s">
        <v>26</v>
      </c>
      <c r="E2621" t="s">
        <v>23</v>
      </c>
      <c r="F2621" t="s">
        <v>4</v>
      </c>
      <c r="G2621" t="s">
        <v>6</v>
      </c>
      <c r="H2621" t="s">
        <v>5</v>
      </c>
      <c r="I2621" t="s">
        <v>83</v>
      </c>
      <c r="J2621" t="s">
        <v>84</v>
      </c>
      <c r="K2621">
        <v>13</v>
      </c>
    </row>
    <row r="2622" spans="1:11">
      <c r="A2622" t="s">
        <v>106</v>
      </c>
      <c r="B2622">
        <v>2217</v>
      </c>
      <c r="C2622" t="s">
        <v>36</v>
      </c>
      <c r="D2622" t="s">
        <v>22</v>
      </c>
      <c r="E2622" t="s">
        <v>23</v>
      </c>
      <c r="F2622" t="s">
        <v>16</v>
      </c>
      <c r="G2622" t="s">
        <v>17</v>
      </c>
      <c r="H2622" t="s">
        <v>1</v>
      </c>
      <c r="I2622" t="s">
        <v>85</v>
      </c>
      <c r="J2622" t="s">
        <v>86</v>
      </c>
      <c r="K2622">
        <v>168</v>
      </c>
    </row>
    <row r="2623" spans="1:11">
      <c r="A2623" t="s">
        <v>106</v>
      </c>
      <c r="B2623">
        <v>2234</v>
      </c>
      <c r="C2623" t="s">
        <v>61</v>
      </c>
      <c r="D2623" t="s">
        <v>38</v>
      </c>
      <c r="E2623" t="s">
        <v>23</v>
      </c>
      <c r="F2623" t="s">
        <v>16</v>
      </c>
      <c r="G2623" t="s">
        <v>17</v>
      </c>
      <c r="H2623" t="s">
        <v>5</v>
      </c>
      <c r="I2623" t="s">
        <v>83</v>
      </c>
      <c r="J2623" t="s">
        <v>84</v>
      </c>
      <c r="K2623">
        <v>407</v>
      </c>
    </row>
    <row r="2624" spans="1:11">
      <c r="A2624" t="s">
        <v>106</v>
      </c>
      <c r="B2624">
        <v>2184</v>
      </c>
      <c r="C2624" t="s">
        <v>47</v>
      </c>
      <c r="D2624" t="s">
        <v>35</v>
      </c>
      <c r="E2624" t="s">
        <v>23</v>
      </c>
      <c r="F2624" t="s">
        <v>16</v>
      </c>
      <c r="G2624" t="s">
        <v>17</v>
      </c>
      <c r="H2624" t="s">
        <v>1</v>
      </c>
      <c r="I2624" t="s">
        <v>83</v>
      </c>
      <c r="J2624" t="s">
        <v>84</v>
      </c>
      <c r="K2624">
        <v>763</v>
      </c>
    </row>
    <row r="2625" spans="1:11">
      <c r="A2625" t="s">
        <v>106</v>
      </c>
      <c r="B2625">
        <v>2214</v>
      </c>
      <c r="C2625" t="s">
        <v>21</v>
      </c>
      <c r="D2625" t="s">
        <v>22</v>
      </c>
      <c r="E2625" t="s">
        <v>23</v>
      </c>
      <c r="F2625" t="s">
        <v>12</v>
      </c>
      <c r="G2625" t="s">
        <v>13</v>
      </c>
      <c r="H2625" t="s">
        <v>5</v>
      </c>
      <c r="I2625" t="s">
        <v>83</v>
      </c>
      <c r="J2625" t="s">
        <v>84</v>
      </c>
      <c r="K2625">
        <v>910</v>
      </c>
    </row>
    <row r="2626" spans="1:11">
      <c r="A2626" t="s">
        <v>106</v>
      </c>
      <c r="B2626">
        <v>2171</v>
      </c>
      <c r="C2626" t="s">
        <v>32</v>
      </c>
      <c r="D2626" t="s">
        <v>33</v>
      </c>
      <c r="E2626" t="s">
        <v>23</v>
      </c>
      <c r="F2626" t="s">
        <v>16</v>
      </c>
      <c r="G2626" t="s">
        <v>17</v>
      </c>
      <c r="H2626" t="s">
        <v>5</v>
      </c>
      <c r="I2626" t="s">
        <v>85</v>
      </c>
      <c r="J2626" t="s">
        <v>86</v>
      </c>
      <c r="K2626">
        <v>235</v>
      </c>
    </row>
    <row r="2627" spans="1:11">
      <c r="A2627" t="s">
        <v>106</v>
      </c>
      <c r="B2627">
        <v>2237</v>
      </c>
      <c r="C2627" t="s">
        <v>42</v>
      </c>
      <c r="D2627" t="s">
        <v>38</v>
      </c>
      <c r="E2627" t="s">
        <v>23</v>
      </c>
      <c r="F2627" t="s">
        <v>0</v>
      </c>
      <c r="G2627" t="s">
        <v>24</v>
      </c>
      <c r="H2627" t="s">
        <v>1</v>
      </c>
      <c r="I2627" t="s">
        <v>83</v>
      </c>
      <c r="J2627" t="s">
        <v>84</v>
      </c>
      <c r="K2627">
        <v>21764</v>
      </c>
    </row>
    <row r="2628" spans="1:11">
      <c r="A2628" t="s">
        <v>106</v>
      </c>
      <c r="B2628">
        <v>2251</v>
      </c>
      <c r="C2628" t="s">
        <v>25</v>
      </c>
      <c r="D2628" t="s">
        <v>26</v>
      </c>
      <c r="E2628" t="s">
        <v>27</v>
      </c>
      <c r="F2628" t="s">
        <v>4</v>
      </c>
      <c r="G2628" t="s">
        <v>6</v>
      </c>
      <c r="H2628" t="s">
        <v>1</v>
      </c>
      <c r="I2628" t="s">
        <v>85</v>
      </c>
      <c r="J2628" t="s">
        <v>86</v>
      </c>
      <c r="K2628">
        <v>2628</v>
      </c>
    </row>
    <row r="2629" spans="1:11">
      <c r="A2629" t="s">
        <v>106</v>
      </c>
      <c r="B2629">
        <v>2174</v>
      </c>
      <c r="C2629" t="s">
        <v>59</v>
      </c>
      <c r="D2629" t="s">
        <v>53</v>
      </c>
      <c r="E2629" t="s">
        <v>23</v>
      </c>
      <c r="F2629" t="s">
        <v>93</v>
      </c>
      <c r="G2629" t="s">
        <v>94</v>
      </c>
      <c r="H2629" t="s">
        <v>5</v>
      </c>
      <c r="I2629" t="s">
        <v>83</v>
      </c>
      <c r="J2629" t="s">
        <v>84</v>
      </c>
      <c r="K2629">
        <v>6</v>
      </c>
    </row>
    <row r="2630" spans="1:11">
      <c r="A2630" t="s">
        <v>106</v>
      </c>
      <c r="B2630">
        <v>2184</v>
      </c>
      <c r="C2630" t="s">
        <v>47</v>
      </c>
      <c r="D2630" t="s">
        <v>35</v>
      </c>
      <c r="E2630" t="s">
        <v>23</v>
      </c>
      <c r="F2630" t="s">
        <v>0</v>
      </c>
      <c r="G2630" t="s">
        <v>24</v>
      </c>
      <c r="H2630" t="s">
        <v>5</v>
      </c>
      <c r="I2630" t="s">
        <v>85</v>
      </c>
      <c r="J2630" t="s">
        <v>86</v>
      </c>
      <c r="K2630">
        <v>364</v>
      </c>
    </row>
    <row r="2631" spans="1:11">
      <c r="A2631" t="s">
        <v>106</v>
      </c>
      <c r="B2631">
        <v>2227</v>
      </c>
      <c r="C2631" t="s">
        <v>44</v>
      </c>
      <c r="D2631" t="s">
        <v>41</v>
      </c>
      <c r="E2631" t="s">
        <v>23</v>
      </c>
      <c r="F2631" t="s">
        <v>12</v>
      </c>
      <c r="G2631" t="s">
        <v>13</v>
      </c>
      <c r="H2631" t="s">
        <v>1</v>
      </c>
      <c r="I2631" t="s">
        <v>83</v>
      </c>
      <c r="J2631" t="s">
        <v>84</v>
      </c>
      <c r="K2631">
        <v>3956</v>
      </c>
    </row>
    <row r="2632" spans="1:11">
      <c r="A2632" t="s">
        <v>106</v>
      </c>
      <c r="B2632">
        <v>2241</v>
      </c>
      <c r="C2632" t="s">
        <v>37</v>
      </c>
      <c r="D2632" t="s">
        <v>38</v>
      </c>
      <c r="E2632" t="s">
        <v>23</v>
      </c>
      <c r="F2632" t="s">
        <v>8</v>
      </c>
      <c r="G2632" t="s">
        <v>14</v>
      </c>
      <c r="H2632" t="s">
        <v>5</v>
      </c>
      <c r="I2632" t="s">
        <v>83</v>
      </c>
      <c r="J2632" t="s">
        <v>84</v>
      </c>
      <c r="K2632">
        <v>950</v>
      </c>
    </row>
    <row r="2633" spans="1:11">
      <c r="A2633" t="s">
        <v>106</v>
      </c>
      <c r="B2633">
        <v>2197</v>
      </c>
      <c r="C2633" t="s">
        <v>62</v>
      </c>
      <c r="D2633" t="s">
        <v>31</v>
      </c>
      <c r="E2633" t="s">
        <v>23</v>
      </c>
      <c r="F2633" t="s">
        <v>0</v>
      </c>
      <c r="G2633" t="s">
        <v>24</v>
      </c>
      <c r="H2633" t="s">
        <v>5</v>
      </c>
      <c r="I2633" t="s">
        <v>85</v>
      </c>
      <c r="J2633" t="s">
        <v>86</v>
      </c>
      <c r="K2633">
        <v>1356</v>
      </c>
    </row>
    <row r="2634" spans="1:11">
      <c r="A2634" t="s">
        <v>106</v>
      </c>
      <c r="B2634">
        <v>2161</v>
      </c>
      <c r="C2634" t="s">
        <v>28</v>
      </c>
      <c r="D2634" t="s">
        <v>29</v>
      </c>
      <c r="E2634" t="s">
        <v>23</v>
      </c>
      <c r="F2634" t="s">
        <v>95</v>
      </c>
      <c r="G2634" t="s">
        <v>96</v>
      </c>
      <c r="H2634" t="s">
        <v>97</v>
      </c>
      <c r="I2634" t="s">
        <v>85</v>
      </c>
      <c r="J2634" t="s">
        <v>86</v>
      </c>
      <c r="K2634">
        <v>24</v>
      </c>
    </row>
    <row r="2635" spans="1:11">
      <c r="A2635" t="s">
        <v>106</v>
      </c>
      <c r="B2635">
        <v>2157</v>
      </c>
      <c r="C2635" t="s">
        <v>46</v>
      </c>
      <c r="D2635" t="s">
        <v>29</v>
      </c>
      <c r="E2635" t="s">
        <v>23</v>
      </c>
      <c r="F2635" t="s">
        <v>4</v>
      </c>
      <c r="G2635" t="s">
        <v>6</v>
      </c>
      <c r="H2635" t="s">
        <v>1</v>
      </c>
      <c r="I2635" t="s">
        <v>85</v>
      </c>
      <c r="J2635" t="s">
        <v>86</v>
      </c>
      <c r="K2635">
        <v>2026</v>
      </c>
    </row>
    <row r="2636" spans="1:11">
      <c r="A2636" t="s">
        <v>106</v>
      </c>
      <c r="B2636">
        <v>2184</v>
      </c>
      <c r="C2636" t="s">
        <v>47</v>
      </c>
      <c r="D2636" t="s">
        <v>35</v>
      </c>
      <c r="E2636" t="s">
        <v>23</v>
      </c>
      <c r="F2636" t="s">
        <v>12</v>
      </c>
      <c r="G2636" t="s">
        <v>13</v>
      </c>
      <c r="H2636" t="s">
        <v>1</v>
      </c>
      <c r="I2636" t="s">
        <v>85</v>
      </c>
      <c r="J2636" t="s">
        <v>86</v>
      </c>
      <c r="K2636">
        <v>267</v>
      </c>
    </row>
    <row r="2637" spans="1:11">
      <c r="A2637" t="s">
        <v>106</v>
      </c>
      <c r="B2637">
        <v>2237</v>
      </c>
      <c r="C2637" t="s">
        <v>42</v>
      </c>
      <c r="D2637" t="s">
        <v>38</v>
      </c>
      <c r="E2637" t="s">
        <v>23</v>
      </c>
      <c r="F2637" t="s">
        <v>3</v>
      </c>
      <c r="G2637" t="s">
        <v>43</v>
      </c>
      <c r="H2637" t="s">
        <v>5</v>
      </c>
      <c r="I2637" t="s">
        <v>85</v>
      </c>
      <c r="J2637" t="s">
        <v>86</v>
      </c>
      <c r="K2637">
        <v>764</v>
      </c>
    </row>
    <row r="2638" spans="1:11">
      <c r="A2638" t="s">
        <v>106</v>
      </c>
      <c r="B2638">
        <v>2201</v>
      </c>
      <c r="C2638" t="s">
        <v>51</v>
      </c>
      <c r="D2638" t="s">
        <v>31</v>
      </c>
      <c r="E2638" t="s">
        <v>23</v>
      </c>
      <c r="F2638" t="s">
        <v>16</v>
      </c>
      <c r="G2638" t="s">
        <v>17</v>
      </c>
      <c r="H2638" t="s">
        <v>5</v>
      </c>
      <c r="I2638" t="s">
        <v>83</v>
      </c>
      <c r="J2638" t="s">
        <v>84</v>
      </c>
      <c r="K2638">
        <v>1391</v>
      </c>
    </row>
    <row r="2639" spans="1:11">
      <c r="A2639" t="s">
        <v>106</v>
      </c>
      <c r="B2639">
        <v>2204</v>
      </c>
      <c r="C2639" t="s">
        <v>48</v>
      </c>
      <c r="D2639" t="s">
        <v>49</v>
      </c>
      <c r="E2639" t="s">
        <v>23</v>
      </c>
      <c r="F2639" t="s">
        <v>102</v>
      </c>
      <c r="G2639" t="s">
        <v>103</v>
      </c>
      <c r="H2639" t="s">
        <v>1</v>
      </c>
      <c r="I2639" t="s">
        <v>83</v>
      </c>
      <c r="J2639" t="s">
        <v>84</v>
      </c>
      <c r="K2639">
        <v>3</v>
      </c>
    </row>
    <row r="2640" spans="1:11">
      <c r="A2640" t="s">
        <v>106</v>
      </c>
      <c r="B2640">
        <v>2154</v>
      </c>
      <c r="C2640" t="s">
        <v>50</v>
      </c>
      <c r="D2640" t="s">
        <v>29</v>
      </c>
      <c r="E2640" t="s">
        <v>23</v>
      </c>
      <c r="F2640" t="s">
        <v>9</v>
      </c>
      <c r="G2640" t="s">
        <v>10</v>
      </c>
      <c r="H2640" t="s">
        <v>1</v>
      </c>
      <c r="I2640" t="s">
        <v>83</v>
      </c>
      <c r="J2640" t="s">
        <v>84</v>
      </c>
      <c r="K2640">
        <v>343</v>
      </c>
    </row>
    <row r="2641" spans="1:11">
      <c r="A2641" t="s">
        <v>106</v>
      </c>
      <c r="B2641">
        <v>2164</v>
      </c>
      <c r="C2641" t="s">
        <v>56</v>
      </c>
      <c r="D2641" t="s">
        <v>33</v>
      </c>
      <c r="E2641" t="s">
        <v>23</v>
      </c>
      <c r="F2641" t="s">
        <v>8</v>
      </c>
      <c r="G2641" t="s">
        <v>14</v>
      </c>
      <c r="H2641" t="s">
        <v>5</v>
      </c>
      <c r="I2641" t="s">
        <v>83</v>
      </c>
      <c r="J2641" t="s">
        <v>84</v>
      </c>
      <c r="K2641">
        <v>172</v>
      </c>
    </row>
    <row r="2642" spans="1:11">
      <c r="A2642" t="s">
        <v>106</v>
      </c>
      <c r="B2642">
        <v>2247</v>
      </c>
      <c r="C2642" t="s">
        <v>64</v>
      </c>
      <c r="D2642" t="s">
        <v>26</v>
      </c>
      <c r="E2642" t="s">
        <v>23</v>
      </c>
      <c r="F2642" t="s">
        <v>12</v>
      </c>
      <c r="G2642" t="s">
        <v>13</v>
      </c>
      <c r="H2642" t="s">
        <v>1</v>
      </c>
      <c r="I2642" t="s">
        <v>83</v>
      </c>
      <c r="J2642" t="s">
        <v>84</v>
      </c>
      <c r="K2642">
        <v>3697</v>
      </c>
    </row>
    <row r="2643" spans="1:11">
      <c r="A2643" t="s">
        <v>106</v>
      </c>
      <c r="B2643">
        <v>2234</v>
      </c>
      <c r="C2643" t="s">
        <v>61</v>
      </c>
      <c r="D2643" t="s">
        <v>38</v>
      </c>
      <c r="E2643" t="s">
        <v>23</v>
      </c>
      <c r="F2643" t="s">
        <v>9</v>
      </c>
      <c r="G2643" t="s">
        <v>10</v>
      </c>
      <c r="H2643" t="s">
        <v>1</v>
      </c>
      <c r="I2643" t="s">
        <v>85</v>
      </c>
      <c r="J2643" t="s">
        <v>86</v>
      </c>
      <c r="K2643">
        <v>49</v>
      </c>
    </row>
    <row r="2644" spans="1:11">
      <c r="A2644" t="s">
        <v>106</v>
      </c>
      <c r="B2644">
        <v>2221</v>
      </c>
      <c r="C2644" t="s">
        <v>58</v>
      </c>
      <c r="D2644" t="s">
        <v>22</v>
      </c>
      <c r="E2644" t="s">
        <v>23</v>
      </c>
      <c r="F2644" t="s">
        <v>0</v>
      </c>
      <c r="G2644" t="s">
        <v>24</v>
      </c>
      <c r="H2644" t="s">
        <v>5</v>
      </c>
      <c r="I2644" t="s">
        <v>85</v>
      </c>
      <c r="J2644" t="s">
        <v>86</v>
      </c>
      <c r="K2644">
        <v>2293</v>
      </c>
    </row>
    <row r="2645" spans="1:11">
      <c r="A2645" t="s">
        <v>106</v>
      </c>
      <c r="B2645">
        <v>2247</v>
      </c>
      <c r="C2645" t="s">
        <v>64</v>
      </c>
      <c r="D2645" t="s">
        <v>26</v>
      </c>
      <c r="E2645" t="s">
        <v>23</v>
      </c>
      <c r="F2645" t="s">
        <v>4</v>
      </c>
      <c r="G2645" t="s">
        <v>6</v>
      </c>
      <c r="H2645" t="s">
        <v>1</v>
      </c>
      <c r="I2645" t="s">
        <v>83</v>
      </c>
      <c r="J2645" t="s">
        <v>84</v>
      </c>
      <c r="K2645">
        <v>12790</v>
      </c>
    </row>
    <row r="2646" spans="1:11">
      <c r="A2646" t="s">
        <v>106</v>
      </c>
      <c r="B2646">
        <v>2191</v>
      </c>
      <c r="C2646" t="s">
        <v>39</v>
      </c>
      <c r="D2646" t="s">
        <v>35</v>
      </c>
      <c r="E2646" t="s">
        <v>23</v>
      </c>
      <c r="F2646" t="s">
        <v>98</v>
      </c>
      <c r="G2646" t="s">
        <v>99</v>
      </c>
      <c r="H2646" t="s">
        <v>5</v>
      </c>
      <c r="I2646" t="s">
        <v>85</v>
      </c>
      <c r="J2646" t="s">
        <v>86</v>
      </c>
      <c r="K2646">
        <v>12</v>
      </c>
    </row>
    <row r="2647" spans="1:11">
      <c r="A2647" t="s">
        <v>106</v>
      </c>
      <c r="B2647">
        <v>2204</v>
      </c>
      <c r="C2647" t="s">
        <v>48</v>
      </c>
      <c r="D2647" t="s">
        <v>49</v>
      </c>
      <c r="E2647" t="s">
        <v>23</v>
      </c>
      <c r="F2647" t="s">
        <v>3</v>
      </c>
      <c r="G2647" t="s">
        <v>43</v>
      </c>
      <c r="H2647" t="s">
        <v>5</v>
      </c>
      <c r="I2647" t="s">
        <v>83</v>
      </c>
      <c r="J2647" t="s">
        <v>84</v>
      </c>
      <c r="K2647">
        <v>4255</v>
      </c>
    </row>
    <row r="2648" spans="1:11">
      <c r="A2648" t="s">
        <v>106</v>
      </c>
      <c r="B2648">
        <v>2201</v>
      </c>
      <c r="C2648" t="s">
        <v>51</v>
      </c>
      <c r="D2648" t="s">
        <v>31</v>
      </c>
      <c r="E2648" t="s">
        <v>23</v>
      </c>
      <c r="F2648" t="s">
        <v>2</v>
      </c>
      <c r="G2648" t="s">
        <v>11</v>
      </c>
      <c r="H2648" t="s">
        <v>5</v>
      </c>
      <c r="I2648" t="s">
        <v>85</v>
      </c>
      <c r="J2648" t="s">
        <v>86</v>
      </c>
      <c r="K2648">
        <v>507.5</v>
      </c>
    </row>
    <row r="2649" spans="1:11">
      <c r="A2649" t="s">
        <v>106</v>
      </c>
      <c r="B2649">
        <v>2207</v>
      </c>
      <c r="C2649" t="s">
        <v>57</v>
      </c>
      <c r="D2649" t="s">
        <v>49</v>
      </c>
      <c r="E2649" t="s">
        <v>23</v>
      </c>
      <c r="F2649" t="s">
        <v>98</v>
      </c>
      <c r="G2649" t="s">
        <v>99</v>
      </c>
      <c r="H2649" t="s">
        <v>5</v>
      </c>
      <c r="I2649" t="s">
        <v>83</v>
      </c>
      <c r="J2649" t="s">
        <v>84</v>
      </c>
      <c r="K2649">
        <v>11</v>
      </c>
    </row>
    <row r="2650" spans="1:11">
      <c r="A2650" t="s">
        <v>106</v>
      </c>
      <c r="B2650">
        <v>2174</v>
      </c>
      <c r="C2650" t="s">
        <v>59</v>
      </c>
      <c r="D2650" t="s">
        <v>53</v>
      </c>
      <c r="E2650" t="s">
        <v>23</v>
      </c>
      <c r="F2650" t="s">
        <v>16</v>
      </c>
      <c r="G2650" t="s">
        <v>17</v>
      </c>
      <c r="H2650" t="s">
        <v>1</v>
      </c>
      <c r="I2650" t="s">
        <v>85</v>
      </c>
      <c r="J2650" t="s">
        <v>86</v>
      </c>
      <c r="K2650">
        <v>64</v>
      </c>
    </row>
    <row r="2651" spans="1:11">
      <c r="A2651" t="s">
        <v>106</v>
      </c>
      <c r="B2651">
        <v>2194</v>
      </c>
      <c r="C2651" t="s">
        <v>30</v>
      </c>
      <c r="D2651" t="s">
        <v>31</v>
      </c>
      <c r="E2651" t="s">
        <v>23</v>
      </c>
      <c r="F2651" t="s">
        <v>4</v>
      </c>
      <c r="G2651" t="s">
        <v>6</v>
      </c>
      <c r="H2651" t="s">
        <v>1</v>
      </c>
      <c r="I2651" t="s">
        <v>83</v>
      </c>
      <c r="J2651" t="s">
        <v>84</v>
      </c>
      <c r="K2651">
        <v>1091</v>
      </c>
    </row>
    <row r="2652" spans="1:11">
      <c r="A2652" t="s">
        <v>106</v>
      </c>
      <c r="B2652">
        <v>2247</v>
      </c>
      <c r="C2652" t="s">
        <v>64</v>
      </c>
      <c r="D2652" t="s">
        <v>26</v>
      </c>
      <c r="E2652" t="s">
        <v>23</v>
      </c>
      <c r="F2652" t="s">
        <v>102</v>
      </c>
      <c r="G2652" t="s">
        <v>103</v>
      </c>
      <c r="H2652" t="s">
        <v>5</v>
      </c>
      <c r="I2652" t="s">
        <v>83</v>
      </c>
      <c r="J2652" t="s">
        <v>84</v>
      </c>
      <c r="K2652">
        <v>6</v>
      </c>
    </row>
    <row r="2653" spans="1:11">
      <c r="A2653" t="s">
        <v>106</v>
      </c>
      <c r="B2653">
        <v>2234</v>
      </c>
      <c r="C2653" t="s">
        <v>61</v>
      </c>
      <c r="D2653" t="s">
        <v>38</v>
      </c>
      <c r="E2653" t="s">
        <v>23</v>
      </c>
      <c r="F2653" t="s">
        <v>2</v>
      </c>
      <c r="G2653" t="s">
        <v>11</v>
      </c>
      <c r="H2653" t="s">
        <v>1</v>
      </c>
      <c r="I2653" t="s">
        <v>85</v>
      </c>
      <c r="J2653" t="s">
        <v>86</v>
      </c>
      <c r="K2653">
        <v>1201</v>
      </c>
    </row>
    <row r="2654" spans="1:11">
      <c r="A2654" t="s">
        <v>106</v>
      </c>
      <c r="B2654">
        <v>2211</v>
      </c>
      <c r="C2654" t="s">
        <v>54</v>
      </c>
      <c r="D2654" t="s">
        <v>49</v>
      </c>
      <c r="E2654" t="s">
        <v>23</v>
      </c>
      <c r="F2654" t="s">
        <v>8</v>
      </c>
      <c r="G2654" t="s">
        <v>14</v>
      </c>
      <c r="H2654" t="s">
        <v>5</v>
      </c>
      <c r="I2654" t="s">
        <v>83</v>
      </c>
      <c r="J2654" t="s">
        <v>84</v>
      </c>
      <c r="K2654">
        <v>1479</v>
      </c>
    </row>
    <row r="2655" spans="1:11">
      <c r="A2655" t="s">
        <v>106</v>
      </c>
      <c r="B2655">
        <v>2177</v>
      </c>
      <c r="C2655" t="s">
        <v>52</v>
      </c>
      <c r="D2655" t="s">
        <v>53</v>
      </c>
      <c r="E2655" t="s">
        <v>23</v>
      </c>
      <c r="F2655" t="s">
        <v>4</v>
      </c>
      <c r="G2655" t="s">
        <v>6</v>
      </c>
      <c r="H2655" t="s">
        <v>1</v>
      </c>
      <c r="I2655" t="s">
        <v>83</v>
      </c>
      <c r="J2655" t="s">
        <v>84</v>
      </c>
      <c r="K2655">
        <v>12611</v>
      </c>
    </row>
    <row r="2656" spans="1:11">
      <c r="A2656" t="s">
        <v>106</v>
      </c>
      <c r="B2656">
        <v>2197</v>
      </c>
      <c r="C2656" t="s">
        <v>62</v>
      </c>
      <c r="D2656" t="s">
        <v>31</v>
      </c>
      <c r="E2656" t="s">
        <v>23</v>
      </c>
      <c r="F2656" t="s">
        <v>9</v>
      </c>
      <c r="G2656" t="s">
        <v>10</v>
      </c>
      <c r="H2656" t="s">
        <v>5</v>
      </c>
      <c r="I2656" t="s">
        <v>85</v>
      </c>
      <c r="J2656" t="s">
        <v>86</v>
      </c>
      <c r="K2656">
        <v>680</v>
      </c>
    </row>
    <row r="2657" spans="1:11">
      <c r="A2657" t="s">
        <v>106</v>
      </c>
      <c r="B2657">
        <v>2244</v>
      </c>
      <c r="C2657" t="s">
        <v>45</v>
      </c>
      <c r="D2657" t="s">
        <v>26</v>
      </c>
      <c r="E2657" t="s">
        <v>23</v>
      </c>
      <c r="F2657" t="s">
        <v>3</v>
      </c>
      <c r="G2657" t="s">
        <v>43</v>
      </c>
      <c r="H2657" t="s">
        <v>1</v>
      </c>
      <c r="I2657" t="s">
        <v>85</v>
      </c>
      <c r="J2657" t="s">
        <v>86</v>
      </c>
      <c r="K2657">
        <v>83</v>
      </c>
    </row>
    <row r="2658" spans="1:11">
      <c r="A2658" t="s">
        <v>106</v>
      </c>
      <c r="B2658">
        <v>2171</v>
      </c>
      <c r="C2658" t="s">
        <v>32</v>
      </c>
      <c r="D2658" t="s">
        <v>33</v>
      </c>
      <c r="E2658" t="s">
        <v>23</v>
      </c>
      <c r="F2658" t="s">
        <v>12</v>
      </c>
      <c r="G2658" t="s">
        <v>13</v>
      </c>
      <c r="H2658" t="s">
        <v>5</v>
      </c>
      <c r="I2658" t="s">
        <v>85</v>
      </c>
      <c r="J2658" t="s">
        <v>86</v>
      </c>
      <c r="K2658">
        <v>558</v>
      </c>
    </row>
    <row r="2659" spans="1:11">
      <c r="A2659" t="s">
        <v>106</v>
      </c>
      <c r="B2659">
        <v>2181</v>
      </c>
      <c r="C2659" t="s">
        <v>55</v>
      </c>
      <c r="D2659" t="s">
        <v>53</v>
      </c>
      <c r="E2659" t="s">
        <v>23</v>
      </c>
      <c r="F2659" t="s">
        <v>3</v>
      </c>
      <c r="G2659" t="s">
        <v>43</v>
      </c>
      <c r="H2659" t="s">
        <v>5</v>
      </c>
      <c r="I2659" t="s">
        <v>83</v>
      </c>
      <c r="J2659" t="s">
        <v>84</v>
      </c>
      <c r="K2659">
        <v>5880</v>
      </c>
    </row>
    <row r="2660" spans="1:11">
      <c r="A2660" t="s">
        <v>106</v>
      </c>
      <c r="B2660">
        <v>2231</v>
      </c>
      <c r="C2660" t="s">
        <v>40</v>
      </c>
      <c r="D2660" t="s">
        <v>41</v>
      </c>
      <c r="E2660" t="s">
        <v>23</v>
      </c>
      <c r="F2660" t="s">
        <v>12</v>
      </c>
      <c r="G2660" t="s">
        <v>13</v>
      </c>
      <c r="H2660" t="s">
        <v>1</v>
      </c>
      <c r="I2660" t="s">
        <v>85</v>
      </c>
      <c r="J2660" t="s">
        <v>86</v>
      </c>
      <c r="K2660">
        <v>411</v>
      </c>
    </row>
    <row r="2661" spans="1:11">
      <c r="A2661" t="s">
        <v>106</v>
      </c>
      <c r="B2661">
        <v>2191</v>
      </c>
      <c r="C2661" t="s">
        <v>39</v>
      </c>
      <c r="D2661" t="s">
        <v>35</v>
      </c>
      <c r="E2661" t="s">
        <v>23</v>
      </c>
      <c r="F2661" t="s">
        <v>3</v>
      </c>
      <c r="G2661" t="s">
        <v>43</v>
      </c>
      <c r="H2661" t="s">
        <v>1</v>
      </c>
      <c r="I2661" t="s">
        <v>85</v>
      </c>
      <c r="J2661" t="s">
        <v>86</v>
      </c>
      <c r="K2661">
        <v>311</v>
      </c>
    </row>
    <row r="2662" spans="1:11">
      <c r="A2662" t="s">
        <v>106</v>
      </c>
      <c r="B2662">
        <v>2244</v>
      </c>
      <c r="C2662" t="s">
        <v>45</v>
      </c>
      <c r="D2662" t="s">
        <v>26</v>
      </c>
      <c r="E2662" t="s">
        <v>23</v>
      </c>
      <c r="F2662" t="s">
        <v>9</v>
      </c>
      <c r="G2662" t="s">
        <v>10</v>
      </c>
      <c r="H2662" t="s">
        <v>5</v>
      </c>
      <c r="I2662" t="s">
        <v>85</v>
      </c>
      <c r="J2662" t="s">
        <v>86</v>
      </c>
      <c r="K2662">
        <v>25</v>
      </c>
    </row>
    <row r="2663" spans="1:11">
      <c r="A2663" t="s">
        <v>106</v>
      </c>
      <c r="B2663">
        <v>2174</v>
      </c>
      <c r="C2663" t="s">
        <v>59</v>
      </c>
      <c r="D2663" t="s">
        <v>53</v>
      </c>
      <c r="E2663" t="s">
        <v>23</v>
      </c>
      <c r="F2663" t="s">
        <v>2</v>
      </c>
      <c r="G2663" t="s">
        <v>11</v>
      </c>
      <c r="H2663" t="s">
        <v>5</v>
      </c>
      <c r="I2663" t="s">
        <v>83</v>
      </c>
      <c r="J2663" t="s">
        <v>84</v>
      </c>
      <c r="K2663">
        <v>397</v>
      </c>
    </row>
    <row r="2664" spans="1:11">
      <c r="A2664" t="s">
        <v>106</v>
      </c>
      <c r="B2664">
        <v>2241</v>
      </c>
      <c r="C2664" t="s">
        <v>37</v>
      </c>
      <c r="D2664" t="s">
        <v>38</v>
      </c>
      <c r="E2664" t="s">
        <v>23</v>
      </c>
      <c r="F2664" t="s">
        <v>16</v>
      </c>
      <c r="G2664" t="s">
        <v>17</v>
      </c>
      <c r="H2664" t="s">
        <v>5</v>
      </c>
      <c r="I2664" t="s">
        <v>85</v>
      </c>
      <c r="J2664" t="s">
        <v>86</v>
      </c>
      <c r="K2664">
        <v>152</v>
      </c>
    </row>
    <row r="2665" spans="1:11">
      <c r="A2665" t="s">
        <v>106</v>
      </c>
      <c r="B2665">
        <v>2154</v>
      </c>
      <c r="C2665" t="s">
        <v>50</v>
      </c>
      <c r="D2665" t="s">
        <v>29</v>
      </c>
      <c r="E2665" t="s">
        <v>23</v>
      </c>
      <c r="F2665" t="s">
        <v>16</v>
      </c>
      <c r="G2665" t="s">
        <v>17</v>
      </c>
      <c r="H2665" t="s">
        <v>1</v>
      </c>
      <c r="I2665" t="s">
        <v>83</v>
      </c>
      <c r="J2665" t="s">
        <v>84</v>
      </c>
      <c r="K2665">
        <v>616</v>
      </c>
    </row>
    <row r="2666" spans="1:11">
      <c r="A2666" t="s">
        <v>106</v>
      </c>
      <c r="B2666">
        <v>2231</v>
      </c>
      <c r="C2666" t="s">
        <v>40</v>
      </c>
      <c r="D2666" t="s">
        <v>41</v>
      </c>
      <c r="E2666" t="s">
        <v>23</v>
      </c>
      <c r="F2666" t="s">
        <v>3</v>
      </c>
      <c r="G2666" t="s">
        <v>43</v>
      </c>
      <c r="H2666" t="s">
        <v>1</v>
      </c>
      <c r="I2666" t="s">
        <v>83</v>
      </c>
      <c r="J2666" t="s">
        <v>84</v>
      </c>
      <c r="K2666">
        <v>2712</v>
      </c>
    </row>
    <row r="2667" spans="1:11">
      <c r="A2667" t="s">
        <v>106</v>
      </c>
      <c r="B2667">
        <v>2161</v>
      </c>
      <c r="C2667" t="s">
        <v>28</v>
      </c>
      <c r="D2667" t="s">
        <v>29</v>
      </c>
      <c r="E2667" t="s">
        <v>23</v>
      </c>
      <c r="F2667" t="s">
        <v>4</v>
      </c>
      <c r="G2667" t="s">
        <v>6</v>
      </c>
      <c r="H2667" t="s">
        <v>5</v>
      </c>
      <c r="I2667" t="s">
        <v>85</v>
      </c>
      <c r="J2667" t="s">
        <v>86</v>
      </c>
      <c r="K2667">
        <v>32</v>
      </c>
    </row>
    <row r="2668" spans="1:11">
      <c r="A2668" t="s">
        <v>106</v>
      </c>
      <c r="B2668">
        <v>2191</v>
      </c>
      <c r="C2668" t="s">
        <v>39</v>
      </c>
      <c r="D2668" t="s">
        <v>35</v>
      </c>
      <c r="E2668" t="s">
        <v>23</v>
      </c>
      <c r="F2668" t="s">
        <v>4</v>
      </c>
      <c r="G2668" t="s">
        <v>6</v>
      </c>
      <c r="H2668" t="s">
        <v>5</v>
      </c>
      <c r="I2668" t="s">
        <v>85</v>
      </c>
      <c r="J2668" t="s">
        <v>86</v>
      </c>
      <c r="K2668">
        <v>62</v>
      </c>
    </row>
    <row r="2669" spans="1:11">
      <c r="A2669" t="s">
        <v>106</v>
      </c>
      <c r="B2669">
        <v>2194</v>
      </c>
      <c r="C2669" t="s">
        <v>30</v>
      </c>
      <c r="D2669" t="s">
        <v>31</v>
      </c>
      <c r="E2669" t="s">
        <v>23</v>
      </c>
      <c r="F2669" t="s">
        <v>8</v>
      </c>
      <c r="G2669" t="s">
        <v>14</v>
      </c>
      <c r="H2669" t="s">
        <v>5</v>
      </c>
      <c r="I2669" t="s">
        <v>85</v>
      </c>
      <c r="J2669" t="s">
        <v>86</v>
      </c>
      <c r="K2669">
        <v>94</v>
      </c>
    </row>
    <row r="2670" spans="1:11">
      <c r="A2670" t="s">
        <v>106</v>
      </c>
      <c r="B2670">
        <v>2244</v>
      </c>
      <c r="C2670" t="s">
        <v>45</v>
      </c>
      <c r="D2670" t="s">
        <v>26</v>
      </c>
      <c r="E2670" t="s">
        <v>23</v>
      </c>
      <c r="F2670" t="s">
        <v>12</v>
      </c>
      <c r="G2670" t="s">
        <v>13</v>
      </c>
      <c r="H2670" t="s">
        <v>5</v>
      </c>
      <c r="I2670" t="s">
        <v>85</v>
      </c>
      <c r="J2670" t="s">
        <v>86</v>
      </c>
      <c r="K2670">
        <v>90</v>
      </c>
    </row>
    <row r="2671" spans="1:11">
      <c r="A2671" t="s">
        <v>106</v>
      </c>
      <c r="B2671">
        <v>2247</v>
      </c>
      <c r="C2671" t="s">
        <v>64</v>
      </c>
      <c r="D2671" t="s">
        <v>26</v>
      </c>
      <c r="E2671" t="s">
        <v>23</v>
      </c>
      <c r="F2671" t="s">
        <v>2</v>
      </c>
      <c r="G2671" t="s">
        <v>11</v>
      </c>
      <c r="H2671" t="s">
        <v>5</v>
      </c>
      <c r="I2671" t="s">
        <v>83</v>
      </c>
      <c r="J2671" t="s">
        <v>84</v>
      </c>
      <c r="K2671">
        <v>2446</v>
      </c>
    </row>
    <row r="2672" spans="1:11">
      <c r="A2672" t="s">
        <v>106</v>
      </c>
      <c r="B2672">
        <v>2227</v>
      </c>
      <c r="C2672" t="s">
        <v>44</v>
      </c>
      <c r="D2672" t="s">
        <v>41</v>
      </c>
      <c r="E2672" t="s">
        <v>23</v>
      </c>
      <c r="F2672" t="s">
        <v>9</v>
      </c>
      <c r="G2672" t="s">
        <v>10</v>
      </c>
      <c r="H2672" t="s">
        <v>1</v>
      </c>
      <c r="I2672" t="s">
        <v>83</v>
      </c>
      <c r="J2672" t="s">
        <v>84</v>
      </c>
      <c r="K2672">
        <v>4507</v>
      </c>
    </row>
    <row r="2673" spans="1:11">
      <c r="A2673" t="s">
        <v>106</v>
      </c>
      <c r="B2673">
        <v>2217</v>
      </c>
      <c r="C2673" t="s">
        <v>36</v>
      </c>
      <c r="D2673" t="s">
        <v>22</v>
      </c>
      <c r="E2673" t="s">
        <v>23</v>
      </c>
      <c r="F2673" t="s">
        <v>3</v>
      </c>
      <c r="G2673" t="s">
        <v>43</v>
      </c>
      <c r="H2673" t="s">
        <v>5</v>
      </c>
      <c r="I2673" t="s">
        <v>83</v>
      </c>
      <c r="J2673" t="s">
        <v>84</v>
      </c>
      <c r="K2673">
        <v>6558</v>
      </c>
    </row>
    <row r="2674" spans="1:11">
      <c r="A2674" t="s">
        <v>106</v>
      </c>
      <c r="B2674">
        <v>2251</v>
      </c>
      <c r="C2674" t="s">
        <v>25</v>
      </c>
      <c r="D2674" t="s">
        <v>26</v>
      </c>
      <c r="E2674" t="s">
        <v>27</v>
      </c>
      <c r="F2674" t="s">
        <v>9</v>
      </c>
      <c r="G2674" t="s">
        <v>10</v>
      </c>
      <c r="H2674" t="s">
        <v>1</v>
      </c>
      <c r="I2674" t="s">
        <v>83</v>
      </c>
      <c r="J2674" t="s">
        <v>84</v>
      </c>
      <c r="K2674">
        <v>4913</v>
      </c>
    </row>
    <row r="2675" spans="1:11">
      <c r="A2675" t="s">
        <v>106</v>
      </c>
      <c r="B2675">
        <v>2187</v>
      </c>
      <c r="C2675" t="s">
        <v>34</v>
      </c>
      <c r="D2675" t="s">
        <v>35</v>
      </c>
      <c r="E2675" t="s">
        <v>23</v>
      </c>
      <c r="F2675" t="s">
        <v>9</v>
      </c>
      <c r="G2675" t="s">
        <v>10</v>
      </c>
      <c r="H2675" t="s">
        <v>5</v>
      </c>
      <c r="I2675" t="s">
        <v>83</v>
      </c>
      <c r="J2675" t="s">
        <v>84</v>
      </c>
      <c r="K2675">
        <v>4052</v>
      </c>
    </row>
    <row r="2676" spans="1:11">
      <c r="A2676" t="s">
        <v>106</v>
      </c>
      <c r="B2676">
        <v>2181</v>
      </c>
      <c r="C2676" t="s">
        <v>55</v>
      </c>
      <c r="D2676" t="s">
        <v>53</v>
      </c>
      <c r="E2676" t="s">
        <v>23</v>
      </c>
      <c r="F2676" t="s">
        <v>12</v>
      </c>
      <c r="G2676" t="s">
        <v>13</v>
      </c>
      <c r="H2676" t="s">
        <v>1</v>
      </c>
      <c r="I2676" t="s">
        <v>83</v>
      </c>
      <c r="J2676" t="s">
        <v>84</v>
      </c>
      <c r="K2676">
        <v>3798</v>
      </c>
    </row>
    <row r="2677" spans="1:11">
      <c r="A2677" t="s">
        <v>106</v>
      </c>
      <c r="B2677">
        <v>2211</v>
      </c>
      <c r="C2677" t="s">
        <v>54</v>
      </c>
      <c r="D2677" t="s">
        <v>49</v>
      </c>
      <c r="E2677" t="s">
        <v>23</v>
      </c>
      <c r="F2677" t="s">
        <v>2</v>
      </c>
      <c r="G2677" t="s">
        <v>11</v>
      </c>
      <c r="H2677" t="s">
        <v>1</v>
      </c>
      <c r="I2677" t="s">
        <v>83</v>
      </c>
      <c r="J2677" t="s">
        <v>84</v>
      </c>
      <c r="K2677">
        <v>47714</v>
      </c>
    </row>
    <row r="2678" spans="1:11">
      <c r="A2678" t="s">
        <v>106</v>
      </c>
      <c r="B2678">
        <v>2181</v>
      </c>
      <c r="C2678" t="s">
        <v>55</v>
      </c>
      <c r="D2678" t="s">
        <v>53</v>
      </c>
      <c r="E2678" t="s">
        <v>23</v>
      </c>
      <c r="F2678" t="s">
        <v>2</v>
      </c>
      <c r="G2678" t="s">
        <v>11</v>
      </c>
      <c r="H2678" t="s">
        <v>1</v>
      </c>
      <c r="I2678" t="s">
        <v>85</v>
      </c>
      <c r="J2678" t="s">
        <v>86</v>
      </c>
      <c r="K2678">
        <v>9836</v>
      </c>
    </row>
    <row r="2679" spans="1:11">
      <c r="A2679" t="s">
        <v>106</v>
      </c>
      <c r="B2679">
        <v>2224</v>
      </c>
      <c r="C2679" t="s">
        <v>60</v>
      </c>
      <c r="D2679" t="s">
        <v>41</v>
      </c>
      <c r="E2679" t="s">
        <v>23</v>
      </c>
      <c r="F2679" t="s">
        <v>3</v>
      </c>
      <c r="G2679" t="s">
        <v>43</v>
      </c>
      <c r="H2679" t="s">
        <v>1</v>
      </c>
      <c r="I2679" t="s">
        <v>83</v>
      </c>
      <c r="J2679" t="s">
        <v>84</v>
      </c>
      <c r="K2679">
        <v>522</v>
      </c>
    </row>
    <row r="2680" spans="1:11">
      <c r="A2680" t="s">
        <v>106</v>
      </c>
      <c r="B2680">
        <v>2244</v>
      </c>
      <c r="C2680" t="s">
        <v>45</v>
      </c>
      <c r="D2680" t="s">
        <v>26</v>
      </c>
      <c r="E2680" t="s">
        <v>23</v>
      </c>
      <c r="F2680" t="s">
        <v>12</v>
      </c>
      <c r="G2680" t="s">
        <v>13</v>
      </c>
      <c r="H2680" t="s">
        <v>1</v>
      </c>
      <c r="I2680" t="s">
        <v>85</v>
      </c>
      <c r="J2680" t="s">
        <v>86</v>
      </c>
      <c r="K2680">
        <v>58</v>
      </c>
    </row>
    <row r="2681" spans="1:11">
      <c r="A2681" t="s">
        <v>106</v>
      </c>
      <c r="B2681">
        <v>2167</v>
      </c>
      <c r="C2681" t="s">
        <v>63</v>
      </c>
      <c r="D2681" t="s">
        <v>33</v>
      </c>
      <c r="E2681" t="s">
        <v>23</v>
      </c>
      <c r="F2681" t="s">
        <v>12</v>
      </c>
      <c r="G2681" t="s">
        <v>13</v>
      </c>
      <c r="H2681" t="s">
        <v>5</v>
      </c>
      <c r="I2681" t="s">
        <v>85</v>
      </c>
      <c r="J2681" t="s">
        <v>86</v>
      </c>
      <c r="K2681">
        <v>522</v>
      </c>
    </row>
    <row r="2682" spans="1:11">
      <c r="A2682" t="s">
        <v>106</v>
      </c>
      <c r="B2682">
        <v>2171</v>
      </c>
      <c r="C2682" t="s">
        <v>32</v>
      </c>
      <c r="D2682" t="s">
        <v>33</v>
      </c>
      <c r="E2682" t="s">
        <v>23</v>
      </c>
      <c r="F2682" t="s">
        <v>12</v>
      </c>
      <c r="G2682" t="s">
        <v>13</v>
      </c>
      <c r="H2682" t="s">
        <v>1</v>
      </c>
      <c r="I2682" t="s">
        <v>85</v>
      </c>
      <c r="J2682" t="s">
        <v>86</v>
      </c>
      <c r="K2682">
        <v>589</v>
      </c>
    </row>
    <row r="2683" spans="1:11">
      <c r="A2683" t="s">
        <v>106</v>
      </c>
      <c r="B2683">
        <v>2217</v>
      </c>
      <c r="C2683" t="s">
        <v>36</v>
      </c>
      <c r="D2683" t="s">
        <v>22</v>
      </c>
      <c r="E2683" t="s">
        <v>23</v>
      </c>
      <c r="F2683" t="s">
        <v>3</v>
      </c>
      <c r="G2683" t="s">
        <v>43</v>
      </c>
      <c r="H2683" t="s">
        <v>1</v>
      </c>
      <c r="I2683" t="s">
        <v>83</v>
      </c>
      <c r="J2683" t="s">
        <v>84</v>
      </c>
      <c r="K2683">
        <v>3217</v>
      </c>
    </row>
    <row r="2684" spans="1:11">
      <c r="A2684" t="s">
        <v>106</v>
      </c>
      <c r="B2684">
        <v>2217</v>
      </c>
      <c r="C2684" t="s">
        <v>36</v>
      </c>
      <c r="D2684" t="s">
        <v>22</v>
      </c>
      <c r="E2684" t="s">
        <v>23</v>
      </c>
      <c r="F2684" t="s">
        <v>12</v>
      </c>
      <c r="G2684" t="s">
        <v>13</v>
      </c>
      <c r="H2684" t="s">
        <v>1</v>
      </c>
      <c r="I2684" t="s">
        <v>85</v>
      </c>
      <c r="J2684" t="s">
        <v>86</v>
      </c>
      <c r="K2684">
        <v>582</v>
      </c>
    </row>
    <row r="2685" spans="1:11">
      <c r="A2685" t="s">
        <v>106</v>
      </c>
      <c r="B2685">
        <v>2177</v>
      </c>
      <c r="C2685" t="s">
        <v>52</v>
      </c>
      <c r="D2685" t="s">
        <v>53</v>
      </c>
      <c r="E2685" t="s">
        <v>23</v>
      </c>
      <c r="F2685" t="s">
        <v>3</v>
      </c>
      <c r="G2685" t="s">
        <v>43</v>
      </c>
      <c r="H2685" t="s">
        <v>1</v>
      </c>
      <c r="I2685" t="s">
        <v>83</v>
      </c>
      <c r="J2685" t="s">
        <v>84</v>
      </c>
      <c r="K2685">
        <v>3040</v>
      </c>
    </row>
    <row r="2686" spans="1:11">
      <c r="A2686" t="s">
        <v>106</v>
      </c>
      <c r="B2686">
        <v>2177</v>
      </c>
      <c r="C2686" t="s">
        <v>52</v>
      </c>
      <c r="D2686" t="s">
        <v>53</v>
      </c>
      <c r="E2686" t="s">
        <v>23</v>
      </c>
      <c r="F2686" t="s">
        <v>95</v>
      </c>
      <c r="G2686" t="s">
        <v>96</v>
      </c>
      <c r="H2686" t="s">
        <v>97</v>
      </c>
      <c r="I2686" t="s">
        <v>83</v>
      </c>
      <c r="J2686" t="s">
        <v>84</v>
      </c>
      <c r="K2686">
        <v>3</v>
      </c>
    </row>
    <row r="2687" spans="1:11">
      <c r="A2687" t="s">
        <v>106</v>
      </c>
      <c r="B2687">
        <v>2157</v>
      </c>
      <c r="C2687" t="s">
        <v>46</v>
      </c>
      <c r="D2687" t="s">
        <v>29</v>
      </c>
      <c r="E2687" t="s">
        <v>23</v>
      </c>
      <c r="F2687" t="s">
        <v>93</v>
      </c>
      <c r="G2687" t="s">
        <v>94</v>
      </c>
      <c r="H2687" t="s">
        <v>5</v>
      </c>
      <c r="I2687" t="s">
        <v>83</v>
      </c>
      <c r="J2687" t="s">
        <v>84</v>
      </c>
      <c r="K2687">
        <v>6</v>
      </c>
    </row>
    <row r="2688" spans="1:11">
      <c r="A2688" t="s">
        <v>106</v>
      </c>
      <c r="B2688">
        <v>2251</v>
      </c>
      <c r="C2688" t="s">
        <v>25</v>
      </c>
      <c r="D2688" t="s">
        <v>26</v>
      </c>
      <c r="E2688" t="s">
        <v>27</v>
      </c>
      <c r="F2688" t="s">
        <v>3</v>
      </c>
      <c r="G2688" t="s">
        <v>43</v>
      </c>
      <c r="H2688" t="s">
        <v>5</v>
      </c>
      <c r="I2688" t="s">
        <v>83</v>
      </c>
      <c r="J2688" t="s">
        <v>84</v>
      </c>
      <c r="K2688">
        <v>5327</v>
      </c>
    </row>
    <row r="2689" spans="1:11">
      <c r="A2689" t="s">
        <v>106</v>
      </c>
      <c r="B2689">
        <v>2164</v>
      </c>
      <c r="C2689" t="s">
        <v>56</v>
      </c>
      <c r="D2689" t="s">
        <v>33</v>
      </c>
      <c r="E2689" t="s">
        <v>23</v>
      </c>
      <c r="F2689" t="s">
        <v>2</v>
      </c>
      <c r="G2689" t="s">
        <v>11</v>
      </c>
      <c r="H2689" t="s">
        <v>5</v>
      </c>
      <c r="I2689" t="s">
        <v>83</v>
      </c>
      <c r="J2689" t="s">
        <v>84</v>
      </c>
      <c r="K2689">
        <v>476</v>
      </c>
    </row>
    <row r="2690" spans="1:11">
      <c r="A2690" t="s">
        <v>106</v>
      </c>
      <c r="B2690">
        <v>2154</v>
      </c>
      <c r="C2690" t="s">
        <v>50</v>
      </c>
      <c r="D2690" t="s">
        <v>29</v>
      </c>
      <c r="E2690" t="s">
        <v>23</v>
      </c>
      <c r="F2690" t="s">
        <v>12</v>
      </c>
      <c r="G2690" t="s">
        <v>13</v>
      </c>
      <c r="H2690" t="s">
        <v>1</v>
      </c>
      <c r="I2690" t="s">
        <v>85</v>
      </c>
      <c r="J2690" t="s">
        <v>86</v>
      </c>
      <c r="K2690">
        <v>22</v>
      </c>
    </row>
    <row r="2691" spans="1:11">
      <c r="A2691" t="s">
        <v>106</v>
      </c>
      <c r="B2691">
        <v>2154</v>
      </c>
      <c r="C2691" t="s">
        <v>50</v>
      </c>
      <c r="D2691" t="s">
        <v>29</v>
      </c>
      <c r="E2691" t="s">
        <v>23</v>
      </c>
      <c r="F2691" t="s">
        <v>3</v>
      </c>
      <c r="G2691" t="s">
        <v>43</v>
      </c>
      <c r="H2691" t="s">
        <v>1</v>
      </c>
      <c r="I2691" t="s">
        <v>85</v>
      </c>
      <c r="J2691" t="s">
        <v>86</v>
      </c>
      <c r="K2691">
        <v>19</v>
      </c>
    </row>
    <row r="2692" spans="1:11">
      <c r="A2692" t="s">
        <v>106</v>
      </c>
      <c r="B2692">
        <v>2214</v>
      </c>
      <c r="C2692" t="s">
        <v>21</v>
      </c>
      <c r="D2692" t="s">
        <v>22</v>
      </c>
      <c r="E2692" t="s">
        <v>23</v>
      </c>
      <c r="F2692" t="s">
        <v>9</v>
      </c>
      <c r="G2692" t="s">
        <v>10</v>
      </c>
      <c r="H2692" t="s">
        <v>5</v>
      </c>
      <c r="I2692" t="s">
        <v>85</v>
      </c>
      <c r="J2692" t="s">
        <v>86</v>
      </c>
      <c r="K2692">
        <v>123</v>
      </c>
    </row>
    <row r="2693" spans="1:11">
      <c r="A2693" t="s">
        <v>106</v>
      </c>
      <c r="B2693">
        <v>2244</v>
      </c>
      <c r="C2693" t="s">
        <v>45</v>
      </c>
      <c r="D2693" t="s">
        <v>26</v>
      </c>
      <c r="E2693" t="s">
        <v>23</v>
      </c>
      <c r="F2693" t="s">
        <v>0</v>
      </c>
      <c r="G2693" t="s">
        <v>24</v>
      </c>
      <c r="H2693" t="s">
        <v>5</v>
      </c>
      <c r="I2693" t="s">
        <v>85</v>
      </c>
      <c r="J2693" t="s">
        <v>86</v>
      </c>
      <c r="K2693">
        <v>393</v>
      </c>
    </row>
    <row r="2694" spans="1:11">
      <c r="A2694" t="s">
        <v>106</v>
      </c>
      <c r="B2694">
        <v>2207</v>
      </c>
      <c r="C2694" t="s">
        <v>57</v>
      </c>
      <c r="D2694" t="s">
        <v>49</v>
      </c>
      <c r="E2694" t="s">
        <v>23</v>
      </c>
      <c r="F2694" t="s">
        <v>2</v>
      </c>
      <c r="G2694" t="s">
        <v>11</v>
      </c>
      <c r="H2694" t="s">
        <v>1</v>
      </c>
      <c r="I2694" t="s">
        <v>85</v>
      </c>
      <c r="J2694" t="s">
        <v>86</v>
      </c>
      <c r="K2694">
        <v>7400</v>
      </c>
    </row>
    <row r="2695" spans="1:11">
      <c r="A2695" t="s">
        <v>106</v>
      </c>
      <c r="B2695">
        <v>2241</v>
      </c>
      <c r="C2695" t="s">
        <v>37</v>
      </c>
      <c r="D2695" t="s">
        <v>38</v>
      </c>
      <c r="E2695" t="s">
        <v>23</v>
      </c>
      <c r="F2695" t="s">
        <v>3</v>
      </c>
      <c r="G2695" t="s">
        <v>43</v>
      </c>
      <c r="H2695" t="s">
        <v>5</v>
      </c>
      <c r="I2695" t="s">
        <v>85</v>
      </c>
      <c r="J2695" t="s">
        <v>86</v>
      </c>
      <c r="K2695">
        <v>793</v>
      </c>
    </row>
    <row r="2696" spans="1:11">
      <c r="A2696" t="s">
        <v>106</v>
      </c>
      <c r="B2696">
        <v>2221</v>
      </c>
      <c r="C2696" t="s">
        <v>58</v>
      </c>
      <c r="D2696" t="s">
        <v>22</v>
      </c>
      <c r="E2696" t="s">
        <v>23</v>
      </c>
      <c r="F2696" t="s">
        <v>2</v>
      </c>
      <c r="G2696" t="s">
        <v>11</v>
      </c>
      <c r="H2696" t="s">
        <v>5</v>
      </c>
      <c r="I2696" t="s">
        <v>85</v>
      </c>
      <c r="J2696" t="s">
        <v>86</v>
      </c>
      <c r="K2696">
        <v>527</v>
      </c>
    </row>
    <row r="2697" spans="1:11">
      <c r="A2697" t="s">
        <v>106</v>
      </c>
      <c r="B2697">
        <v>2207</v>
      </c>
      <c r="C2697" t="s">
        <v>57</v>
      </c>
      <c r="D2697" t="s">
        <v>49</v>
      </c>
      <c r="E2697" t="s">
        <v>23</v>
      </c>
      <c r="F2697" t="s">
        <v>3</v>
      </c>
      <c r="G2697" t="s">
        <v>43</v>
      </c>
      <c r="H2697" t="s">
        <v>1</v>
      </c>
      <c r="I2697" t="s">
        <v>85</v>
      </c>
      <c r="J2697" t="s">
        <v>86</v>
      </c>
      <c r="K2697">
        <v>312</v>
      </c>
    </row>
    <row r="2698" spans="1:11">
      <c r="A2698" t="s">
        <v>106</v>
      </c>
      <c r="B2698">
        <v>2164</v>
      </c>
      <c r="C2698" t="s">
        <v>56</v>
      </c>
      <c r="D2698" t="s">
        <v>33</v>
      </c>
      <c r="E2698" t="s">
        <v>23</v>
      </c>
      <c r="F2698" t="s">
        <v>3</v>
      </c>
      <c r="G2698" t="s">
        <v>43</v>
      </c>
      <c r="H2698" t="s">
        <v>1</v>
      </c>
      <c r="I2698" t="s">
        <v>83</v>
      </c>
      <c r="J2698" t="s">
        <v>84</v>
      </c>
      <c r="K2698">
        <v>350</v>
      </c>
    </row>
    <row r="2699" spans="1:11">
      <c r="A2699" t="s">
        <v>106</v>
      </c>
      <c r="B2699">
        <v>2164</v>
      </c>
      <c r="C2699" t="s">
        <v>56</v>
      </c>
      <c r="D2699" t="s">
        <v>33</v>
      </c>
      <c r="E2699" t="s">
        <v>23</v>
      </c>
      <c r="F2699" t="s">
        <v>2</v>
      </c>
      <c r="G2699" t="s">
        <v>11</v>
      </c>
      <c r="H2699" t="s">
        <v>5</v>
      </c>
      <c r="I2699" t="s">
        <v>85</v>
      </c>
      <c r="J2699" t="s">
        <v>86</v>
      </c>
      <c r="K2699">
        <v>73</v>
      </c>
    </row>
    <row r="2700" spans="1:11">
      <c r="A2700" t="s">
        <v>106</v>
      </c>
      <c r="B2700">
        <v>2227</v>
      </c>
      <c r="C2700" t="s">
        <v>44</v>
      </c>
      <c r="D2700" t="s">
        <v>41</v>
      </c>
      <c r="E2700" t="s">
        <v>23</v>
      </c>
      <c r="F2700" t="s">
        <v>12</v>
      </c>
      <c r="G2700" t="s">
        <v>13</v>
      </c>
      <c r="H2700" t="s">
        <v>5</v>
      </c>
      <c r="I2700" t="s">
        <v>85</v>
      </c>
      <c r="J2700" t="s">
        <v>86</v>
      </c>
      <c r="K2700">
        <v>522</v>
      </c>
    </row>
    <row r="2701" spans="1:11">
      <c r="A2701" t="s">
        <v>106</v>
      </c>
      <c r="B2701">
        <v>2167</v>
      </c>
      <c r="C2701" t="s">
        <v>63</v>
      </c>
      <c r="D2701" t="s">
        <v>33</v>
      </c>
      <c r="E2701" t="s">
        <v>23</v>
      </c>
      <c r="F2701" t="s">
        <v>2</v>
      </c>
      <c r="G2701" t="s">
        <v>11</v>
      </c>
      <c r="H2701" t="s">
        <v>5</v>
      </c>
      <c r="I2701" t="s">
        <v>83</v>
      </c>
      <c r="J2701" t="s">
        <v>84</v>
      </c>
      <c r="K2701">
        <v>2673</v>
      </c>
    </row>
    <row r="2702" spans="1:11">
      <c r="A2702" t="s">
        <v>106</v>
      </c>
      <c r="B2702">
        <v>2157</v>
      </c>
      <c r="C2702" t="s">
        <v>46</v>
      </c>
      <c r="D2702" t="s">
        <v>29</v>
      </c>
      <c r="E2702" t="s">
        <v>23</v>
      </c>
      <c r="F2702" t="s">
        <v>9</v>
      </c>
      <c r="G2702" t="s">
        <v>10</v>
      </c>
      <c r="H2702" t="s">
        <v>5</v>
      </c>
      <c r="I2702" t="s">
        <v>83</v>
      </c>
      <c r="J2702" t="s">
        <v>84</v>
      </c>
      <c r="K2702">
        <v>3807</v>
      </c>
    </row>
    <row r="2703" spans="1:11">
      <c r="A2703" t="s">
        <v>106</v>
      </c>
      <c r="B2703">
        <v>2211</v>
      </c>
      <c r="C2703" t="s">
        <v>54</v>
      </c>
      <c r="D2703" t="s">
        <v>49</v>
      </c>
      <c r="E2703" t="s">
        <v>23</v>
      </c>
      <c r="F2703" t="s">
        <v>3</v>
      </c>
      <c r="G2703" t="s">
        <v>43</v>
      </c>
      <c r="H2703" t="s">
        <v>1</v>
      </c>
      <c r="I2703" t="s">
        <v>83</v>
      </c>
      <c r="J2703" t="s">
        <v>84</v>
      </c>
      <c r="K2703">
        <v>2854</v>
      </c>
    </row>
    <row r="2704" spans="1:11">
      <c r="A2704" t="s">
        <v>106</v>
      </c>
      <c r="B2704">
        <v>2171</v>
      </c>
      <c r="C2704" t="s">
        <v>32</v>
      </c>
      <c r="D2704" t="s">
        <v>33</v>
      </c>
      <c r="E2704" t="s">
        <v>23</v>
      </c>
      <c r="F2704" t="s">
        <v>8</v>
      </c>
      <c r="G2704" t="s">
        <v>14</v>
      </c>
      <c r="H2704" t="s">
        <v>1</v>
      </c>
      <c r="I2704" t="s">
        <v>83</v>
      </c>
      <c r="J2704" t="s">
        <v>84</v>
      </c>
      <c r="K2704">
        <v>8996</v>
      </c>
    </row>
    <row r="2705" spans="1:11">
      <c r="A2705" t="s">
        <v>106</v>
      </c>
      <c r="B2705">
        <v>2154</v>
      </c>
      <c r="C2705" t="s">
        <v>50</v>
      </c>
      <c r="D2705" t="s">
        <v>29</v>
      </c>
      <c r="E2705" t="s">
        <v>23</v>
      </c>
      <c r="F2705" t="s">
        <v>9</v>
      </c>
      <c r="G2705" t="s">
        <v>10</v>
      </c>
      <c r="H2705" t="s">
        <v>1</v>
      </c>
      <c r="I2705" t="s">
        <v>85</v>
      </c>
      <c r="J2705" t="s">
        <v>86</v>
      </c>
      <c r="K2705">
        <v>92</v>
      </c>
    </row>
    <row r="2706" spans="1:11">
      <c r="A2706" t="s">
        <v>106</v>
      </c>
      <c r="B2706">
        <v>2164</v>
      </c>
      <c r="C2706" t="s">
        <v>56</v>
      </c>
      <c r="D2706" t="s">
        <v>33</v>
      </c>
      <c r="E2706" t="s">
        <v>23</v>
      </c>
      <c r="F2706" t="s">
        <v>9</v>
      </c>
      <c r="G2706" t="s">
        <v>10</v>
      </c>
      <c r="H2706" t="s">
        <v>5</v>
      </c>
      <c r="I2706" t="s">
        <v>83</v>
      </c>
      <c r="J2706" t="s">
        <v>84</v>
      </c>
      <c r="K2706">
        <v>332</v>
      </c>
    </row>
    <row r="2707" spans="1:11">
      <c r="A2707" t="s">
        <v>106</v>
      </c>
      <c r="B2707">
        <v>2211</v>
      </c>
      <c r="C2707" t="s">
        <v>54</v>
      </c>
      <c r="D2707" t="s">
        <v>49</v>
      </c>
      <c r="E2707" t="s">
        <v>23</v>
      </c>
      <c r="F2707" t="s">
        <v>9</v>
      </c>
      <c r="G2707" t="s">
        <v>10</v>
      </c>
      <c r="H2707" t="s">
        <v>5</v>
      </c>
      <c r="I2707" t="s">
        <v>83</v>
      </c>
      <c r="J2707" t="s">
        <v>84</v>
      </c>
      <c r="K2707">
        <v>3805</v>
      </c>
    </row>
    <row r="2708" spans="1:11">
      <c r="A2708" t="s">
        <v>106</v>
      </c>
      <c r="B2708">
        <v>2187</v>
      </c>
      <c r="C2708" t="s">
        <v>34</v>
      </c>
      <c r="D2708" t="s">
        <v>35</v>
      </c>
      <c r="E2708" t="s">
        <v>23</v>
      </c>
      <c r="F2708" t="s">
        <v>2</v>
      </c>
      <c r="G2708" t="s">
        <v>11</v>
      </c>
      <c r="H2708" t="s">
        <v>1</v>
      </c>
      <c r="I2708" t="s">
        <v>85</v>
      </c>
      <c r="J2708" t="s">
        <v>86</v>
      </c>
      <c r="K2708">
        <v>10859</v>
      </c>
    </row>
    <row r="2709" spans="1:11">
      <c r="A2709" t="s">
        <v>106</v>
      </c>
      <c r="B2709">
        <v>2194</v>
      </c>
      <c r="C2709" t="s">
        <v>30</v>
      </c>
      <c r="D2709" t="s">
        <v>31</v>
      </c>
      <c r="E2709" t="s">
        <v>23</v>
      </c>
      <c r="F2709" t="s">
        <v>8</v>
      </c>
      <c r="G2709" t="s">
        <v>14</v>
      </c>
      <c r="H2709" t="s">
        <v>1</v>
      </c>
      <c r="I2709" t="s">
        <v>83</v>
      </c>
      <c r="J2709" t="s">
        <v>84</v>
      </c>
      <c r="K2709">
        <v>1822</v>
      </c>
    </row>
    <row r="2710" spans="1:11">
      <c r="A2710" t="s">
        <v>106</v>
      </c>
      <c r="B2710">
        <v>2234</v>
      </c>
      <c r="C2710" t="s">
        <v>61</v>
      </c>
      <c r="D2710" t="s">
        <v>38</v>
      </c>
      <c r="E2710" t="s">
        <v>23</v>
      </c>
      <c r="F2710" t="s">
        <v>93</v>
      </c>
      <c r="G2710" t="s">
        <v>94</v>
      </c>
      <c r="H2710" t="s">
        <v>5</v>
      </c>
      <c r="I2710" t="s">
        <v>83</v>
      </c>
      <c r="J2710" t="s">
        <v>84</v>
      </c>
      <c r="K2710">
        <v>5</v>
      </c>
    </row>
    <row r="2711" spans="1:11">
      <c r="A2711" t="s">
        <v>106</v>
      </c>
      <c r="B2711">
        <v>2237</v>
      </c>
      <c r="C2711" t="s">
        <v>42</v>
      </c>
      <c r="D2711" t="s">
        <v>38</v>
      </c>
      <c r="E2711" t="s">
        <v>23</v>
      </c>
      <c r="F2711" t="s">
        <v>8</v>
      </c>
      <c r="G2711" t="s">
        <v>14</v>
      </c>
      <c r="H2711" t="s">
        <v>1</v>
      </c>
      <c r="I2711" t="s">
        <v>85</v>
      </c>
      <c r="J2711" t="s">
        <v>86</v>
      </c>
      <c r="K2711">
        <v>3091</v>
      </c>
    </row>
    <row r="2712" spans="1:11">
      <c r="A2712" t="s">
        <v>106</v>
      </c>
      <c r="B2712">
        <v>2167</v>
      </c>
      <c r="C2712" t="s">
        <v>63</v>
      </c>
      <c r="D2712" t="s">
        <v>33</v>
      </c>
      <c r="E2712" t="s">
        <v>23</v>
      </c>
      <c r="F2712" t="s">
        <v>16</v>
      </c>
      <c r="G2712" t="s">
        <v>17</v>
      </c>
      <c r="H2712" t="s">
        <v>5</v>
      </c>
      <c r="I2712" t="s">
        <v>85</v>
      </c>
      <c r="J2712" t="s">
        <v>86</v>
      </c>
      <c r="K2712">
        <v>185</v>
      </c>
    </row>
    <row r="2713" spans="1:11">
      <c r="A2713" t="s">
        <v>106</v>
      </c>
      <c r="B2713">
        <v>2167</v>
      </c>
      <c r="C2713" t="s">
        <v>63</v>
      </c>
      <c r="D2713" t="s">
        <v>33</v>
      </c>
      <c r="E2713" t="s">
        <v>23</v>
      </c>
      <c r="F2713" t="s">
        <v>88</v>
      </c>
      <c r="G2713" t="s">
        <v>88</v>
      </c>
      <c r="H2713" t="s">
        <v>88</v>
      </c>
      <c r="I2713" t="s">
        <v>83</v>
      </c>
      <c r="J2713" t="s">
        <v>84</v>
      </c>
      <c r="K2713">
        <v>6</v>
      </c>
    </row>
    <row r="2714" spans="1:11">
      <c r="A2714" t="s">
        <v>106</v>
      </c>
      <c r="B2714">
        <v>2217</v>
      </c>
      <c r="C2714" t="s">
        <v>36</v>
      </c>
      <c r="D2714" t="s">
        <v>22</v>
      </c>
      <c r="E2714" t="s">
        <v>23</v>
      </c>
      <c r="F2714" t="s">
        <v>0</v>
      </c>
      <c r="G2714" t="s">
        <v>24</v>
      </c>
      <c r="H2714" t="s">
        <v>5</v>
      </c>
      <c r="I2714" t="s">
        <v>83</v>
      </c>
      <c r="J2714" t="s">
        <v>84</v>
      </c>
      <c r="K2714">
        <v>7236</v>
      </c>
    </row>
    <row r="2715" spans="1:11">
      <c r="A2715" t="s">
        <v>106</v>
      </c>
      <c r="B2715">
        <v>2177</v>
      </c>
      <c r="C2715" t="s">
        <v>52</v>
      </c>
      <c r="D2715" t="s">
        <v>53</v>
      </c>
      <c r="E2715" t="s">
        <v>23</v>
      </c>
      <c r="F2715" t="s">
        <v>0</v>
      </c>
      <c r="G2715" t="s">
        <v>24</v>
      </c>
      <c r="H2715" t="s">
        <v>1</v>
      </c>
      <c r="I2715" t="s">
        <v>83</v>
      </c>
      <c r="J2715" t="s">
        <v>84</v>
      </c>
      <c r="K2715">
        <v>16693</v>
      </c>
    </row>
    <row r="2716" spans="1:11">
      <c r="A2716" t="s">
        <v>106</v>
      </c>
      <c r="B2716">
        <v>2251</v>
      </c>
      <c r="C2716" t="s">
        <v>25</v>
      </c>
      <c r="D2716" t="s">
        <v>26</v>
      </c>
      <c r="E2716" t="s">
        <v>27</v>
      </c>
      <c r="F2716" t="s">
        <v>16</v>
      </c>
      <c r="G2716" t="s">
        <v>17</v>
      </c>
      <c r="H2716" t="s">
        <v>5</v>
      </c>
      <c r="I2716" t="s">
        <v>85</v>
      </c>
      <c r="J2716" t="s">
        <v>86</v>
      </c>
      <c r="K2716">
        <v>163</v>
      </c>
    </row>
    <row r="2717" spans="1:11">
      <c r="A2717" t="s">
        <v>106</v>
      </c>
      <c r="B2717">
        <v>2241</v>
      </c>
      <c r="C2717" t="s">
        <v>37</v>
      </c>
      <c r="D2717" t="s">
        <v>38</v>
      </c>
      <c r="E2717" t="s">
        <v>23</v>
      </c>
      <c r="F2717" t="s">
        <v>3</v>
      </c>
      <c r="G2717" t="s">
        <v>43</v>
      </c>
      <c r="H2717" t="s">
        <v>1</v>
      </c>
      <c r="I2717" t="s">
        <v>85</v>
      </c>
      <c r="J2717" t="s">
        <v>86</v>
      </c>
      <c r="K2717">
        <v>335</v>
      </c>
    </row>
    <row r="2718" spans="1:11">
      <c r="A2718" t="s">
        <v>106</v>
      </c>
      <c r="B2718">
        <v>2217</v>
      </c>
      <c r="C2718" t="s">
        <v>36</v>
      </c>
      <c r="D2718" t="s">
        <v>22</v>
      </c>
      <c r="E2718" t="s">
        <v>23</v>
      </c>
      <c r="F2718" t="s">
        <v>102</v>
      </c>
      <c r="G2718" t="s">
        <v>103</v>
      </c>
      <c r="H2718" t="s">
        <v>5</v>
      </c>
      <c r="I2718" t="s">
        <v>83</v>
      </c>
      <c r="J2718" t="s">
        <v>84</v>
      </c>
      <c r="K2718">
        <v>5</v>
      </c>
    </row>
    <row r="2719" spans="1:11">
      <c r="A2719" t="s">
        <v>106</v>
      </c>
      <c r="B2719">
        <v>2221</v>
      </c>
      <c r="C2719" t="s">
        <v>58</v>
      </c>
      <c r="D2719" t="s">
        <v>22</v>
      </c>
      <c r="E2719" t="s">
        <v>23</v>
      </c>
      <c r="F2719" t="s">
        <v>3</v>
      </c>
      <c r="G2719" t="s">
        <v>43</v>
      </c>
      <c r="H2719" t="s">
        <v>1</v>
      </c>
      <c r="I2719" t="s">
        <v>83</v>
      </c>
      <c r="J2719" t="s">
        <v>84</v>
      </c>
      <c r="K2719">
        <v>2930</v>
      </c>
    </row>
    <row r="2720" spans="1:11">
      <c r="A2720" t="s">
        <v>106</v>
      </c>
      <c r="B2720">
        <v>2221</v>
      </c>
      <c r="C2720" t="s">
        <v>58</v>
      </c>
      <c r="D2720" t="s">
        <v>22</v>
      </c>
      <c r="E2720" t="s">
        <v>23</v>
      </c>
      <c r="F2720" t="s">
        <v>95</v>
      </c>
      <c r="G2720" t="s">
        <v>96</v>
      </c>
      <c r="H2720" t="s">
        <v>97</v>
      </c>
      <c r="I2720" t="s">
        <v>83</v>
      </c>
      <c r="J2720" t="s">
        <v>84</v>
      </c>
      <c r="K2720">
        <v>9</v>
      </c>
    </row>
    <row r="2721" spans="1:11">
      <c r="A2721" t="s">
        <v>106</v>
      </c>
      <c r="B2721">
        <v>2187</v>
      </c>
      <c r="C2721" t="s">
        <v>34</v>
      </c>
      <c r="D2721" t="s">
        <v>35</v>
      </c>
      <c r="E2721" t="s">
        <v>23</v>
      </c>
      <c r="F2721" t="s">
        <v>3</v>
      </c>
      <c r="G2721" t="s">
        <v>43</v>
      </c>
      <c r="H2721" t="s">
        <v>5</v>
      </c>
      <c r="I2721" t="s">
        <v>85</v>
      </c>
      <c r="J2721" t="s">
        <v>86</v>
      </c>
      <c r="K2721">
        <v>484</v>
      </c>
    </row>
    <row r="2722" spans="1:11">
      <c r="A2722" t="s">
        <v>106</v>
      </c>
      <c r="B2722">
        <v>2251</v>
      </c>
      <c r="C2722" t="s">
        <v>25</v>
      </c>
      <c r="D2722" t="s">
        <v>26</v>
      </c>
      <c r="E2722" t="s">
        <v>27</v>
      </c>
      <c r="F2722" t="s">
        <v>4</v>
      </c>
      <c r="G2722" t="s">
        <v>6</v>
      </c>
      <c r="H2722" t="s">
        <v>1</v>
      </c>
      <c r="I2722" t="s">
        <v>83</v>
      </c>
      <c r="J2722" t="s">
        <v>84</v>
      </c>
      <c r="K2722">
        <v>12062</v>
      </c>
    </row>
    <row r="2723" spans="1:11">
      <c r="A2723" t="s">
        <v>106</v>
      </c>
      <c r="B2723">
        <v>2231</v>
      </c>
      <c r="C2723" t="s">
        <v>40</v>
      </c>
      <c r="D2723" t="s">
        <v>41</v>
      </c>
      <c r="E2723" t="s">
        <v>23</v>
      </c>
      <c r="F2723" t="s">
        <v>8</v>
      </c>
      <c r="G2723" t="s">
        <v>14</v>
      </c>
      <c r="H2723" t="s">
        <v>1</v>
      </c>
      <c r="I2723" t="s">
        <v>83</v>
      </c>
      <c r="J2723" t="s">
        <v>84</v>
      </c>
      <c r="K2723">
        <v>13140</v>
      </c>
    </row>
    <row r="2724" spans="1:11">
      <c r="A2724" t="s">
        <v>106</v>
      </c>
      <c r="B2724">
        <v>2167</v>
      </c>
      <c r="C2724" t="s">
        <v>63</v>
      </c>
      <c r="D2724" t="s">
        <v>33</v>
      </c>
      <c r="E2724" t="s">
        <v>23</v>
      </c>
      <c r="F2724" t="s">
        <v>16</v>
      </c>
      <c r="G2724" t="s">
        <v>17</v>
      </c>
      <c r="H2724" t="s">
        <v>1</v>
      </c>
      <c r="I2724" t="s">
        <v>85</v>
      </c>
      <c r="J2724" t="s">
        <v>86</v>
      </c>
      <c r="K2724">
        <v>80</v>
      </c>
    </row>
    <row r="2725" spans="1:11">
      <c r="A2725" t="s">
        <v>106</v>
      </c>
      <c r="B2725">
        <v>2224</v>
      </c>
      <c r="C2725" t="s">
        <v>60</v>
      </c>
      <c r="D2725" t="s">
        <v>41</v>
      </c>
      <c r="E2725" t="s">
        <v>23</v>
      </c>
      <c r="F2725" t="s">
        <v>8</v>
      </c>
      <c r="G2725" t="s">
        <v>14</v>
      </c>
      <c r="H2725" t="s">
        <v>1</v>
      </c>
      <c r="I2725" t="s">
        <v>83</v>
      </c>
      <c r="J2725" t="s">
        <v>84</v>
      </c>
      <c r="K2725">
        <v>2021</v>
      </c>
    </row>
    <row r="2726" spans="1:11">
      <c r="A2726" t="s">
        <v>106</v>
      </c>
      <c r="B2726">
        <v>2214</v>
      </c>
      <c r="C2726" t="s">
        <v>21</v>
      </c>
      <c r="D2726" t="s">
        <v>22</v>
      </c>
      <c r="E2726" t="s">
        <v>23</v>
      </c>
      <c r="F2726" t="s">
        <v>0</v>
      </c>
      <c r="G2726" t="s">
        <v>24</v>
      </c>
      <c r="H2726" t="s">
        <v>1</v>
      </c>
      <c r="I2726" t="s">
        <v>85</v>
      </c>
      <c r="J2726" t="s">
        <v>86</v>
      </c>
      <c r="K2726">
        <v>856</v>
      </c>
    </row>
    <row r="2727" spans="1:11">
      <c r="A2727" t="s">
        <v>106</v>
      </c>
      <c r="B2727">
        <v>2191</v>
      </c>
      <c r="C2727" t="s">
        <v>39</v>
      </c>
      <c r="D2727" t="s">
        <v>35</v>
      </c>
      <c r="E2727" t="s">
        <v>23</v>
      </c>
      <c r="F2727" t="s">
        <v>0</v>
      </c>
      <c r="G2727" t="s">
        <v>24</v>
      </c>
      <c r="H2727" t="s">
        <v>5</v>
      </c>
      <c r="I2727" t="s">
        <v>85</v>
      </c>
      <c r="J2727" t="s">
        <v>86</v>
      </c>
      <c r="K2727">
        <v>1362</v>
      </c>
    </row>
    <row r="2728" spans="1:11">
      <c r="A2728" t="s">
        <v>106</v>
      </c>
      <c r="B2728">
        <v>2244</v>
      </c>
      <c r="C2728" t="s">
        <v>45</v>
      </c>
      <c r="D2728" t="s">
        <v>26</v>
      </c>
      <c r="E2728" t="s">
        <v>23</v>
      </c>
      <c r="F2728" t="s">
        <v>16</v>
      </c>
      <c r="G2728" t="s">
        <v>17</v>
      </c>
      <c r="H2728" t="s">
        <v>5</v>
      </c>
      <c r="I2728" t="s">
        <v>85</v>
      </c>
      <c r="J2728" t="s">
        <v>86</v>
      </c>
      <c r="K2728">
        <v>51</v>
      </c>
    </row>
    <row r="2729" spans="1:11">
      <c r="A2729" t="s">
        <v>106</v>
      </c>
      <c r="B2729">
        <v>2181</v>
      </c>
      <c r="C2729" t="s">
        <v>55</v>
      </c>
      <c r="D2729" t="s">
        <v>53</v>
      </c>
      <c r="E2729" t="s">
        <v>23</v>
      </c>
      <c r="F2729" t="s">
        <v>12</v>
      </c>
      <c r="G2729" t="s">
        <v>13</v>
      </c>
      <c r="H2729" t="s">
        <v>1</v>
      </c>
      <c r="I2729" t="s">
        <v>85</v>
      </c>
      <c r="J2729" t="s">
        <v>86</v>
      </c>
      <c r="K2729">
        <v>821</v>
      </c>
    </row>
    <row r="2730" spans="1:11">
      <c r="A2730" t="s">
        <v>106</v>
      </c>
      <c r="B2730">
        <v>2207</v>
      </c>
      <c r="C2730" t="s">
        <v>57</v>
      </c>
      <c r="D2730" t="s">
        <v>49</v>
      </c>
      <c r="E2730" t="s">
        <v>23</v>
      </c>
      <c r="F2730" t="s">
        <v>12</v>
      </c>
      <c r="G2730" t="s">
        <v>13</v>
      </c>
      <c r="H2730" t="s">
        <v>5</v>
      </c>
      <c r="I2730" t="s">
        <v>85</v>
      </c>
      <c r="J2730" t="s">
        <v>86</v>
      </c>
      <c r="K2730">
        <v>425</v>
      </c>
    </row>
    <row r="2731" spans="1:11">
      <c r="A2731" t="s">
        <v>106</v>
      </c>
      <c r="B2731">
        <v>2244</v>
      </c>
      <c r="C2731" t="s">
        <v>45</v>
      </c>
      <c r="D2731" t="s">
        <v>26</v>
      </c>
      <c r="E2731" t="s">
        <v>23</v>
      </c>
      <c r="F2731" t="s">
        <v>16</v>
      </c>
      <c r="G2731" t="s">
        <v>17</v>
      </c>
      <c r="H2731" t="s">
        <v>1</v>
      </c>
      <c r="I2731" t="s">
        <v>83</v>
      </c>
      <c r="J2731" t="s">
        <v>84</v>
      </c>
      <c r="K2731">
        <v>445</v>
      </c>
    </row>
    <row r="2732" spans="1:11">
      <c r="A2732" t="s">
        <v>106</v>
      </c>
      <c r="B2732">
        <v>2194</v>
      </c>
      <c r="C2732" t="s">
        <v>30</v>
      </c>
      <c r="D2732" t="s">
        <v>31</v>
      </c>
      <c r="E2732" t="s">
        <v>23</v>
      </c>
      <c r="F2732" t="s">
        <v>95</v>
      </c>
      <c r="G2732" t="s">
        <v>96</v>
      </c>
      <c r="H2732" t="s">
        <v>97</v>
      </c>
      <c r="I2732" t="s">
        <v>83</v>
      </c>
      <c r="J2732" t="s">
        <v>84</v>
      </c>
      <c r="K2732">
        <v>3</v>
      </c>
    </row>
    <row r="2733" spans="1:11">
      <c r="A2733" t="s">
        <v>106</v>
      </c>
      <c r="B2733">
        <v>2184</v>
      </c>
      <c r="C2733" t="s">
        <v>47</v>
      </c>
      <c r="D2733" t="s">
        <v>35</v>
      </c>
      <c r="E2733" t="s">
        <v>23</v>
      </c>
      <c r="F2733" t="s">
        <v>12</v>
      </c>
      <c r="G2733" t="s">
        <v>13</v>
      </c>
      <c r="H2733" t="s">
        <v>5</v>
      </c>
      <c r="I2733" t="s">
        <v>85</v>
      </c>
      <c r="J2733" t="s">
        <v>86</v>
      </c>
      <c r="K2733">
        <v>187</v>
      </c>
    </row>
    <row r="2734" spans="1:11">
      <c r="A2734" t="s">
        <v>106</v>
      </c>
      <c r="B2734">
        <v>2251</v>
      </c>
      <c r="C2734" t="s">
        <v>25</v>
      </c>
      <c r="D2734" t="s">
        <v>26</v>
      </c>
      <c r="E2734" t="s">
        <v>27</v>
      </c>
      <c r="F2734" t="s">
        <v>3</v>
      </c>
      <c r="G2734" t="s">
        <v>43</v>
      </c>
      <c r="H2734" t="s">
        <v>5</v>
      </c>
      <c r="I2734" t="s">
        <v>85</v>
      </c>
      <c r="J2734" t="s">
        <v>86</v>
      </c>
      <c r="K2734">
        <v>848</v>
      </c>
    </row>
    <row r="2735" spans="1:11">
      <c r="A2735" t="s">
        <v>106</v>
      </c>
      <c r="B2735">
        <v>2167</v>
      </c>
      <c r="C2735" t="s">
        <v>63</v>
      </c>
      <c r="D2735" t="s">
        <v>33</v>
      </c>
      <c r="E2735" t="s">
        <v>23</v>
      </c>
      <c r="F2735" t="s">
        <v>16</v>
      </c>
      <c r="G2735" t="s">
        <v>17</v>
      </c>
      <c r="H2735" t="s">
        <v>5</v>
      </c>
      <c r="I2735" t="s">
        <v>83</v>
      </c>
      <c r="J2735" t="s">
        <v>84</v>
      </c>
      <c r="K2735">
        <v>1593</v>
      </c>
    </row>
    <row r="2736" spans="1:11">
      <c r="A2736" t="s">
        <v>106</v>
      </c>
      <c r="B2736">
        <v>2237</v>
      </c>
      <c r="C2736" t="s">
        <v>42</v>
      </c>
      <c r="D2736" t="s">
        <v>38</v>
      </c>
      <c r="E2736" t="s">
        <v>23</v>
      </c>
      <c r="F2736" t="s">
        <v>12</v>
      </c>
      <c r="G2736" t="s">
        <v>13</v>
      </c>
      <c r="H2736" t="s">
        <v>1</v>
      </c>
      <c r="I2736" t="s">
        <v>83</v>
      </c>
      <c r="J2736" t="s">
        <v>84</v>
      </c>
      <c r="K2736">
        <v>3992</v>
      </c>
    </row>
    <row r="2737" spans="1:11">
      <c r="A2737" t="s">
        <v>106</v>
      </c>
      <c r="B2737">
        <v>2214</v>
      </c>
      <c r="C2737" t="s">
        <v>21</v>
      </c>
      <c r="D2737" t="s">
        <v>22</v>
      </c>
      <c r="E2737" t="s">
        <v>23</v>
      </c>
      <c r="F2737" t="s">
        <v>0</v>
      </c>
      <c r="G2737" t="s">
        <v>24</v>
      </c>
      <c r="H2737" t="s">
        <v>5</v>
      </c>
      <c r="I2737" t="s">
        <v>83</v>
      </c>
      <c r="J2737" t="s">
        <v>84</v>
      </c>
      <c r="K2737">
        <v>2651</v>
      </c>
    </row>
    <row r="2738" spans="1:11">
      <c r="A2738" t="s">
        <v>106</v>
      </c>
      <c r="B2738">
        <v>2177</v>
      </c>
      <c r="C2738" t="s">
        <v>52</v>
      </c>
      <c r="D2738" t="s">
        <v>53</v>
      </c>
      <c r="E2738" t="s">
        <v>23</v>
      </c>
      <c r="F2738" t="s">
        <v>16</v>
      </c>
      <c r="G2738" t="s">
        <v>17</v>
      </c>
      <c r="H2738" t="s">
        <v>1</v>
      </c>
      <c r="I2738" t="s">
        <v>83</v>
      </c>
      <c r="J2738" t="s">
        <v>84</v>
      </c>
      <c r="K2738">
        <v>625</v>
      </c>
    </row>
    <row r="2739" spans="1:11">
      <c r="A2739" t="s">
        <v>106</v>
      </c>
      <c r="B2739">
        <v>2157</v>
      </c>
      <c r="C2739" t="s">
        <v>46</v>
      </c>
      <c r="D2739" t="s">
        <v>29</v>
      </c>
      <c r="E2739" t="s">
        <v>23</v>
      </c>
      <c r="F2739" t="s">
        <v>16</v>
      </c>
      <c r="G2739" t="s">
        <v>17</v>
      </c>
      <c r="H2739" t="s">
        <v>1</v>
      </c>
      <c r="I2739" t="s">
        <v>83</v>
      </c>
      <c r="J2739" t="s">
        <v>84</v>
      </c>
      <c r="K2739">
        <v>213</v>
      </c>
    </row>
    <row r="2740" spans="1:11">
      <c r="A2740" t="s">
        <v>106</v>
      </c>
      <c r="B2740">
        <v>2207</v>
      </c>
      <c r="C2740" t="s">
        <v>57</v>
      </c>
      <c r="D2740" t="s">
        <v>49</v>
      </c>
      <c r="E2740" t="s">
        <v>23</v>
      </c>
      <c r="F2740" t="s">
        <v>8</v>
      </c>
      <c r="G2740" t="s">
        <v>14</v>
      </c>
      <c r="H2740" t="s">
        <v>1</v>
      </c>
      <c r="I2740" t="s">
        <v>85</v>
      </c>
      <c r="J2740" t="s">
        <v>86</v>
      </c>
      <c r="K2740">
        <v>2720</v>
      </c>
    </row>
    <row r="2741" spans="1:11">
      <c r="A2741" t="s">
        <v>106</v>
      </c>
      <c r="B2741">
        <v>2231</v>
      </c>
      <c r="C2741" t="s">
        <v>40</v>
      </c>
      <c r="D2741" t="s">
        <v>41</v>
      </c>
      <c r="E2741" t="s">
        <v>23</v>
      </c>
      <c r="F2741" t="s">
        <v>4</v>
      </c>
      <c r="G2741" t="s">
        <v>6</v>
      </c>
      <c r="H2741" t="s">
        <v>1</v>
      </c>
      <c r="I2741" t="s">
        <v>85</v>
      </c>
      <c r="J2741" t="s">
        <v>86</v>
      </c>
      <c r="K2741">
        <v>2952</v>
      </c>
    </row>
    <row r="2742" spans="1:11">
      <c r="A2742" t="s">
        <v>106</v>
      </c>
      <c r="B2742">
        <v>2221</v>
      </c>
      <c r="C2742" t="s">
        <v>58</v>
      </c>
      <c r="D2742" t="s">
        <v>22</v>
      </c>
      <c r="E2742" t="s">
        <v>23</v>
      </c>
      <c r="F2742" t="s">
        <v>3</v>
      </c>
      <c r="G2742" t="s">
        <v>43</v>
      </c>
      <c r="H2742" t="s">
        <v>5</v>
      </c>
      <c r="I2742" t="s">
        <v>85</v>
      </c>
      <c r="J2742" t="s">
        <v>86</v>
      </c>
      <c r="K2742">
        <v>759</v>
      </c>
    </row>
    <row r="2743" spans="1:11">
      <c r="A2743" t="s">
        <v>106</v>
      </c>
      <c r="B2743">
        <v>2204</v>
      </c>
      <c r="C2743" t="s">
        <v>48</v>
      </c>
      <c r="D2743" t="s">
        <v>49</v>
      </c>
      <c r="E2743" t="s">
        <v>23</v>
      </c>
      <c r="F2743" t="s">
        <v>0</v>
      </c>
      <c r="G2743" t="s">
        <v>24</v>
      </c>
      <c r="H2743" t="s">
        <v>5</v>
      </c>
      <c r="I2743" t="s">
        <v>83</v>
      </c>
      <c r="J2743" t="s">
        <v>84</v>
      </c>
      <c r="K2743">
        <v>2655</v>
      </c>
    </row>
    <row r="2744" spans="1:11">
      <c r="A2744" t="s">
        <v>106</v>
      </c>
      <c r="B2744">
        <v>2234</v>
      </c>
      <c r="C2744" t="s">
        <v>61</v>
      </c>
      <c r="D2744" t="s">
        <v>38</v>
      </c>
      <c r="E2744" t="s">
        <v>23</v>
      </c>
      <c r="F2744" t="s">
        <v>0</v>
      </c>
      <c r="G2744" t="s">
        <v>24</v>
      </c>
      <c r="H2744" t="s">
        <v>5</v>
      </c>
      <c r="I2744" t="s">
        <v>83</v>
      </c>
      <c r="J2744" t="s">
        <v>84</v>
      </c>
      <c r="K2744">
        <v>2138</v>
      </c>
    </row>
    <row r="2745" spans="1:11">
      <c r="A2745" t="s">
        <v>106</v>
      </c>
      <c r="B2745">
        <v>2204</v>
      </c>
      <c r="C2745" t="s">
        <v>48</v>
      </c>
      <c r="D2745" t="s">
        <v>49</v>
      </c>
      <c r="E2745" t="s">
        <v>23</v>
      </c>
      <c r="F2745" t="s">
        <v>4</v>
      </c>
      <c r="G2745" t="s">
        <v>6</v>
      </c>
      <c r="H2745" t="s">
        <v>5</v>
      </c>
      <c r="I2745" t="s">
        <v>83</v>
      </c>
      <c r="J2745" t="s">
        <v>84</v>
      </c>
      <c r="K2745">
        <v>24</v>
      </c>
    </row>
    <row r="2746" spans="1:11">
      <c r="A2746" t="s">
        <v>106</v>
      </c>
      <c r="B2746">
        <v>2171</v>
      </c>
      <c r="C2746" t="s">
        <v>32</v>
      </c>
      <c r="D2746" t="s">
        <v>33</v>
      </c>
      <c r="E2746" t="s">
        <v>23</v>
      </c>
      <c r="F2746" t="s">
        <v>95</v>
      </c>
      <c r="G2746" t="s">
        <v>96</v>
      </c>
      <c r="H2746" t="s">
        <v>97</v>
      </c>
      <c r="I2746" t="s">
        <v>83</v>
      </c>
      <c r="J2746" t="s">
        <v>84</v>
      </c>
      <c r="K2746">
        <v>8</v>
      </c>
    </row>
    <row r="2747" spans="1:11">
      <c r="A2747" t="s">
        <v>106</v>
      </c>
      <c r="B2747">
        <v>2244</v>
      </c>
      <c r="C2747" t="s">
        <v>45</v>
      </c>
      <c r="D2747" t="s">
        <v>26</v>
      </c>
      <c r="E2747" t="s">
        <v>23</v>
      </c>
      <c r="F2747" t="s">
        <v>16</v>
      </c>
      <c r="G2747" t="s">
        <v>17</v>
      </c>
      <c r="H2747" t="s">
        <v>1</v>
      </c>
      <c r="I2747" t="s">
        <v>85</v>
      </c>
      <c r="J2747" t="s">
        <v>86</v>
      </c>
      <c r="K2747">
        <v>54</v>
      </c>
    </row>
    <row r="2748" spans="1:11">
      <c r="A2748" t="s">
        <v>106</v>
      </c>
      <c r="B2748">
        <v>2157</v>
      </c>
      <c r="C2748" t="s">
        <v>46</v>
      </c>
      <c r="D2748" t="s">
        <v>29</v>
      </c>
      <c r="E2748" t="s">
        <v>23</v>
      </c>
      <c r="F2748" t="s">
        <v>98</v>
      </c>
      <c r="G2748" t="s">
        <v>99</v>
      </c>
      <c r="H2748" t="s">
        <v>5</v>
      </c>
      <c r="I2748" t="s">
        <v>83</v>
      </c>
      <c r="J2748" t="s">
        <v>84</v>
      </c>
      <c r="K2748">
        <v>27</v>
      </c>
    </row>
    <row r="2749" spans="1:11">
      <c r="A2749" t="s">
        <v>106</v>
      </c>
      <c r="B2749">
        <v>2211</v>
      </c>
      <c r="C2749" t="s">
        <v>54</v>
      </c>
      <c r="D2749" t="s">
        <v>49</v>
      </c>
      <c r="E2749" t="s">
        <v>23</v>
      </c>
      <c r="F2749" t="s">
        <v>0</v>
      </c>
      <c r="G2749" t="s">
        <v>24</v>
      </c>
      <c r="H2749" t="s">
        <v>1</v>
      </c>
      <c r="I2749" t="s">
        <v>83</v>
      </c>
      <c r="J2749" t="s">
        <v>84</v>
      </c>
      <c r="K2749">
        <v>19656</v>
      </c>
    </row>
    <row r="2750" spans="1:11">
      <c r="A2750" t="s">
        <v>106</v>
      </c>
      <c r="B2750">
        <v>2231</v>
      </c>
      <c r="C2750" t="s">
        <v>40</v>
      </c>
      <c r="D2750" t="s">
        <v>41</v>
      </c>
      <c r="E2750" t="s">
        <v>23</v>
      </c>
      <c r="F2750" t="s">
        <v>3</v>
      </c>
      <c r="G2750" t="s">
        <v>43</v>
      </c>
      <c r="H2750" t="s">
        <v>1</v>
      </c>
      <c r="I2750" t="s">
        <v>85</v>
      </c>
      <c r="J2750" t="s">
        <v>86</v>
      </c>
      <c r="K2750">
        <v>325</v>
      </c>
    </row>
    <row r="2751" spans="1:11">
      <c r="A2751" t="s">
        <v>106</v>
      </c>
      <c r="B2751">
        <v>2157</v>
      </c>
      <c r="C2751" t="s">
        <v>46</v>
      </c>
      <c r="D2751" t="s">
        <v>29</v>
      </c>
      <c r="E2751" t="s">
        <v>23</v>
      </c>
      <c r="F2751" t="s">
        <v>4</v>
      </c>
      <c r="G2751" t="s">
        <v>6</v>
      </c>
      <c r="H2751" t="s">
        <v>5</v>
      </c>
      <c r="I2751" t="s">
        <v>85</v>
      </c>
      <c r="J2751" t="s">
        <v>86</v>
      </c>
      <c r="K2751">
        <v>54</v>
      </c>
    </row>
    <row r="2752" spans="1:11">
      <c r="A2752" t="s">
        <v>106</v>
      </c>
      <c r="B2752">
        <v>2197</v>
      </c>
      <c r="C2752" t="s">
        <v>62</v>
      </c>
      <c r="D2752" t="s">
        <v>31</v>
      </c>
      <c r="E2752" t="s">
        <v>23</v>
      </c>
      <c r="F2752" t="s">
        <v>16</v>
      </c>
      <c r="G2752" t="s">
        <v>17</v>
      </c>
      <c r="H2752" t="s">
        <v>1</v>
      </c>
      <c r="I2752" t="s">
        <v>85</v>
      </c>
      <c r="J2752" t="s">
        <v>86</v>
      </c>
      <c r="K2752">
        <v>96</v>
      </c>
    </row>
    <row r="2753" spans="1:11">
      <c r="A2753" t="s">
        <v>106</v>
      </c>
      <c r="B2753">
        <v>2247</v>
      </c>
      <c r="C2753" t="s">
        <v>64</v>
      </c>
      <c r="D2753" t="s">
        <v>26</v>
      </c>
      <c r="E2753" t="s">
        <v>23</v>
      </c>
      <c r="F2753" t="s">
        <v>8</v>
      </c>
      <c r="G2753" t="s">
        <v>14</v>
      </c>
      <c r="H2753" t="s">
        <v>5</v>
      </c>
      <c r="I2753" t="s">
        <v>85</v>
      </c>
      <c r="J2753" t="s">
        <v>86</v>
      </c>
      <c r="K2753">
        <v>1333.5</v>
      </c>
    </row>
    <row r="2754" spans="1:11">
      <c r="A2754" t="s">
        <v>106</v>
      </c>
      <c r="B2754">
        <v>2174</v>
      </c>
      <c r="C2754" t="s">
        <v>59</v>
      </c>
      <c r="D2754" t="s">
        <v>53</v>
      </c>
      <c r="E2754" t="s">
        <v>23</v>
      </c>
      <c r="F2754" t="s">
        <v>8</v>
      </c>
      <c r="G2754" t="s">
        <v>14</v>
      </c>
      <c r="H2754" t="s">
        <v>5</v>
      </c>
      <c r="I2754" t="s">
        <v>83</v>
      </c>
      <c r="J2754" t="s">
        <v>84</v>
      </c>
      <c r="K2754">
        <v>204</v>
      </c>
    </row>
    <row r="2755" spans="1:11">
      <c r="A2755" t="s">
        <v>106</v>
      </c>
      <c r="B2755">
        <v>2154</v>
      </c>
      <c r="C2755" t="s">
        <v>50</v>
      </c>
      <c r="D2755" t="s">
        <v>29</v>
      </c>
      <c r="E2755" t="s">
        <v>23</v>
      </c>
      <c r="F2755" t="s">
        <v>3</v>
      </c>
      <c r="G2755" t="s">
        <v>43</v>
      </c>
      <c r="H2755" t="s">
        <v>5</v>
      </c>
      <c r="I2755" t="s">
        <v>83</v>
      </c>
      <c r="J2755" t="s">
        <v>84</v>
      </c>
      <c r="K2755">
        <v>3680</v>
      </c>
    </row>
    <row r="2756" spans="1:11">
      <c r="A2756" t="s">
        <v>106</v>
      </c>
      <c r="B2756">
        <v>2251</v>
      </c>
      <c r="C2756" t="s">
        <v>25</v>
      </c>
      <c r="D2756" t="s">
        <v>26</v>
      </c>
      <c r="E2756" t="s">
        <v>27</v>
      </c>
      <c r="F2756" t="s">
        <v>8</v>
      </c>
      <c r="G2756" t="s">
        <v>14</v>
      </c>
      <c r="H2756" t="s">
        <v>5</v>
      </c>
      <c r="I2756" t="s">
        <v>83</v>
      </c>
      <c r="J2756" t="s">
        <v>84</v>
      </c>
      <c r="K2756">
        <v>1091</v>
      </c>
    </row>
    <row r="2757" spans="1:11">
      <c r="A2757" t="s">
        <v>106</v>
      </c>
      <c r="B2757">
        <v>2221</v>
      </c>
      <c r="C2757" t="s">
        <v>58</v>
      </c>
      <c r="D2757" t="s">
        <v>22</v>
      </c>
      <c r="E2757" t="s">
        <v>23</v>
      </c>
      <c r="F2757" t="s">
        <v>9</v>
      </c>
      <c r="G2757" t="s">
        <v>10</v>
      </c>
      <c r="H2757" t="s">
        <v>5</v>
      </c>
      <c r="I2757" t="s">
        <v>85</v>
      </c>
      <c r="J2757" t="s">
        <v>86</v>
      </c>
      <c r="K2757">
        <v>508</v>
      </c>
    </row>
    <row r="2758" spans="1:11">
      <c r="A2758" t="s">
        <v>106</v>
      </c>
      <c r="B2758">
        <v>2157</v>
      </c>
      <c r="C2758" t="s">
        <v>46</v>
      </c>
      <c r="D2758" t="s">
        <v>29</v>
      </c>
      <c r="E2758" t="s">
        <v>23</v>
      </c>
      <c r="F2758" t="s">
        <v>4</v>
      </c>
      <c r="G2758" t="s">
        <v>6</v>
      </c>
      <c r="H2758" t="s">
        <v>5</v>
      </c>
      <c r="I2758" t="s">
        <v>83</v>
      </c>
      <c r="J2758" t="s">
        <v>84</v>
      </c>
      <c r="K2758">
        <v>132</v>
      </c>
    </row>
    <row r="2759" spans="1:11">
      <c r="A2759" t="s">
        <v>106</v>
      </c>
      <c r="B2759">
        <v>2164</v>
      </c>
      <c r="C2759" t="s">
        <v>56</v>
      </c>
      <c r="D2759" t="s">
        <v>33</v>
      </c>
      <c r="E2759" t="s">
        <v>23</v>
      </c>
      <c r="F2759" t="s">
        <v>8</v>
      </c>
      <c r="G2759" t="s">
        <v>14</v>
      </c>
      <c r="H2759" t="s">
        <v>1</v>
      </c>
      <c r="I2759" t="s">
        <v>85</v>
      </c>
      <c r="J2759" t="s">
        <v>86</v>
      </c>
      <c r="K2759">
        <v>146</v>
      </c>
    </row>
    <row r="2760" spans="1:11">
      <c r="A2760" t="s">
        <v>106</v>
      </c>
      <c r="B2760">
        <v>2201</v>
      </c>
      <c r="C2760" t="s">
        <v>51</v>
      </c>
      <c r="D2760" t="s">
        <v>31</v>
      </c>
      <c r="E2760" t="s">
        <v>23</v>
      </c>
      <c r="F2760" t="s">
        <v>0</v>
      </c>
      <c r="G2760" t="s">
        <v>24</v>
      </c>
      <c r="H2760" t="s">
        <v>5</v>
      </c>
      <c r="I2760" t="s">
        <v>85</v>
      </c>
      <c r="J2760" t="s">
        <v>86</v>
      </c>
      <c r="K2760">
        <v>1395</v>
      </c>
    </row>
    <row r="2761" spans="1:11">
      <c r="A2761" t="s">
        <v>106</v>
      </c>
      <c r="B2761">
        <v>2177</v>
      </c>
      <c r="C2761" t="s">
        <v>52</v>
      </c>
      <c r="D2761" t="s">
        <v>53</v>
      </c>
      <c r="E2761" t="s">
        <v>23</v>
      </c>
      <c r="F2761" t="s">
        <v>4</v>
      </c>
      <c r="G2761" t="s">
        <v>6</v>
      </c>
      <c r="H2761" t="s">
        <v>5</v>
      </c>
      <c r="I2761" t="s">
        <v>83</v>
      </c>
      <c r="J2761" t="s">
        <v>84</v>
      </c>
      <c r="K2761">
        <v>137</v>
      </c>
    </row>
    <row r="2762" spans="1:11">
      <c r="A2762" t="s">
        <v>106</v>
      </c>
      <c r="B2762">
        <v>2167</v>
      </c>
      <c r="C2762" t="s">
        <v>63</v>
      </c>
      <c r="D2762" t="s">
        <v>33</v>
      </c>
      <c r="E2762" t="s">
        <v>23</v>
      </c>
      <c r="F2762" t="s">
        <v>9</v>
      </c>
      <c r="G2762" t="s">
        <v>10</v>
      </c>
      <c r="H2762" t="s">
        <v>1</v>
      </c>
      <c r="I2762" t="s">
        <v>83</v>
      </c>
      <c r="J2762" t="s">
        <v>84</v>
      </c>
      <c r="K2762">
        <v>3155</v>
      </c>
    </row>
    <row r="2763" spans="1:11">
      <c r="A2763" t="s">
        <v>106</v>
      </c>
      <c r="B2763">
        <v>2201</v>
      </c>
      <c r="C2763" t="s">
        <v>51</v>
      </c>
      <c r="D2763" t="s">
        <v>31</v>
      </c>
      <c r="E2763" t="s">
        <v>23</v>
      </c>
      <c r="F2763" t="s">
        <v>9</v>
      </c>
      <c r="G2763" t="s">
        <v>10</v>
      </c>
      <c r="H2763" t="s">
        <v>5</v>
      </c>
      <c r="I2763" t="s">
        <v>85</v>
      </c>
      <c r="J2763" t="s">
        <v>86</v>
      </c>
      <c r="K2763">
        <v>547</v>
      </c>
    </row>
    <row r="2764" spans="1:11">
      <c r="A2764" t="s">
        <v>106</v>
      </c>
      <c r="B2764">
        <v>2174</v>
      </c>
      <c r="C2764" t="s">
        <v>59</v>
      </c>
      <c r="D2764" t="s">
        <v>53</v>
      </c>
      <c r="E2764" t="s">
        <v>23</v>
      </c>
      <c r="F2764" t="s">
        <v>0</v>
      </c>
      <c r="G2764" t="s">
        <v>24</v>
      </c>
      <c r="H2764" t="s">
        <v>5</v>
      </c>
      <c r="I2764" t="s">
        <v>83</v>
      </c>
      <c r="J2764" t="s">
        <v>84</v>
      </c>
      <c r="K2764">
        <v>2161</v>
      </c>
    </row>
    <row r="2765" spans="1:11">
      <c r="A2765" t="s">
        <v>106</v>
      </c>
      <c r="B2765">
        <v>2187</v>
      </c>
      <c r="C2765" t="s">
        <v>34</v>
      </c>
      <c r="D2765" t="s">
        <v>35</v>
      </c>
      <c r="E2765" t="s">
        <v>23</v>
      </c>
      <c r="F2765" t="s">
        <v>8</v>
      </c>
      <c r="G2765" t="s">
        <v>14</v>
      </c>
      <c r="H2765" t="s">
        <v>1</v>
      </c>
      <c r="I2765" t="s">
        <v>83</v>
      </c>
      <c r="J2765" t="s">
        <v>84</v>
      </c>
      <c r="K2765">
        <v>10864</v>
      </c>
    </row>
    <row r="2766" spans="1:11">
      <c r="A2766" t="s">
        <v>106</v>
      </c>
      <c r="B2766">
        <v>2197</v>
      </c>
      <c r="C2766" t="s">
        <v>62</v>
      </c>
      <c r="D2766" t="s">
        <v>31</v>
      </c>
      <c r="E2766" t="s">
        <v>23</v>
      </c>
      <c r="F2766" t="s">
        <v>12</v>
      </c>
      <c r="G2766" t="s">
        <v>13</v>
      </c>
      <c r="H2766" t="s">
        <v>5</v>
      </c>
      <c r="I2766" t="s">
        <v>85</v>
      </c>
      <c r="J2766" t="s">
        <v>86</v>
      </c>
      <c r="K2766">
        <v>372</v>
      </c>
    </row>
    <row r="2767" spans="1:11">
      <c r="A2767" t="s">
        <v>106</v>
      </c>
      <c r="B2767">
        <v>2177</v>
      </c>
      <c r="C2767" t="s">
        <v>52</v>
      </c>
      <c r="D2767" t="s">
        <v>53</v>
      </c>
      <c r="E2767" t="s">
        <v>23</v>
      </c>
      <c r="F2767" t="s">
        <v>8</v>
      </c>
      <c r="G2767" t="s">
        <v>14</v>
      </c>
      <c r="H2767" t="s">
        <v>1</v>
      </c>
      <c r="I2767" t="s">
        <v>85</v>
      </c>
      <c r="J2767" t="s">
        <v>86</v>
      </c>
      <c r="K2767">
        <v>1272</v>
      </c>
    </row>
    <row r="2768" spans="1:11">
      <c r="A2768" t="s">
        <v>106</v>
      </c>
      <c r="B2768">
        <v>2204</v>
      </c>
      <c r="C2768" t="s">
        <v>48</v>
      </c>
      <c r="D2768" t="s">
        <v>49</v>
      </c>
      <c r="E2768" t="s">
        <v>23</v>
      </c>
      <c r="F2768" t="s">
        <v>104</v>
      </c>
      <c r="G2768" t="s">
        <v>105</v>
      </c>
      <c r="H2768" t="s">
        <v>5</v>
      </c>
      <c r="I2768" t="s">
        <v>83</v>
      </c>
      <c r="J2768" t="s">
        <v>84</v>
      </c>
      <c r="K2768">
        <v>6</v>
      </c>
    </row>
    <row r="2769" spans="1:11">
      <c r="A2769" t="s">
        <v>106</v>
      </c>
      <c r="B2769">
        <v>2174</v>
      </c>
      <c r="C2769" t="s">
        <v>59</v>
      </c>
      <c r="D2769" t="s">
        <v>53</v>
      </c>
      <c r="E2769" t="s">
        <v>23</v>
      </c>
      <c r="F2769" t="s">
        <v>12</v>
      </c>
      <c r="G2769" t="s">
        <v>13</v>
      </c>
      <c r="H2769" t="s">
        <v>5</v>
      </c>
      <c r="I2769" t="s">
        <v>83</v>
      </c>
      <c r="J2769" t="s">
        <v>84</v>
      </c>
      <c r="K2769">
        <v>534</v>
      </c>
    </row>
    <row r="2770" spans="1:11">
      <c r="A2770" t="s">
        <v>106</v>
      </c>
      <c r="B2770">
        <v>2237</v>
      </c>
      <c r="C2770" t="s">
        <v>42</v>
      </c>
      <c r="D2770" t="s">
        <v>38</v>
      </c>
      <c r="E2770" t="s">
        <v>23</v>
      </c>
      <c r="F2770" t="s">
        <v>16</v>
      </c>
      <c r="G2770" t="s">
        <v>17</v>
      </c>
      <c r="H2770" t="s">
        <v>5</v>
      </c>
      <c r="I2770" t="s">
        <v>83</v>
      </c>
      <c r="J2770" t="s">
        <v>84</v>
      </c>
      <c r="K2770">
        <v>1034</v>
      </c>
    </row>
    <row r="2771" spans="1:11">
      <c r="A2771" t="s">
        <v>106</v>
      </c>
      <c r="B2771">
        <v>2224</v>
      </c>
      <c r="C2771" t="s">
        <v>60</v>
      </c>
      <c r="D2771" t="s">
        <v>41</v>
      </c>
      <c r="E2771" t="s">
        <v>23</v>
      </c>
      <c r="F2771" t="s">
        <v>9</v>
      </c>
      <c r="G2771" t="s">
        <v>10</v>
      </c>
      <c r="H2771" t="s">
        <v>5</v>
      </c>
      <c r="I2771" t="s">
        <v>85</v>
      </c>
      <c r="J2771" t="s">
        <v>86</v>
      </c>
      <c r="K2771">
        <v>51</v>
      </c>
    </row>
    <row r="2772" spans="1:11">
      <c r="A2772" t="s">
        <v>106</v>
      </c>
      <c r="B2772">
        <v>2177</v>
      </c>
      <c r="C2772" t="s">
        <v>52</v>
      </c>
      <c r="D2772" t="s">
        <v>53</v>
      </c>
      <c r="E2772" t="s">
        <v>23</v>
      </c>
      <c r="F2772" t="s">
        <v>8</v>
      </c>
      <c r="G2772" t="s">
        <v>14</v>
      </c>
      <c r="H2772" t="s">
        <v>5</v>
      </c>
      <c r="I2772" t="s">
        <v>83</v>
      </c>
      <c r="J2772" t="s">
        <v>84</v>
      </c>
      <c r="K2772">
        <v>1263</v>
      </c>
    </row>
    <row r="2773" spans="1:11">
      <c r="A2773" t="s">
        <v>106</v>
      </c>
      <c r="B2773">
        <v>2187</v>
      </c>
      <c r="C2773" t="s">
        <v>34</v>
      </c>
      <c r="D2773" t="s">
        <v>35</v>
      </c>
      <c r="E2773" t="s">
        <v>23</v>
      </c>
      <c r="F2773" t="s">
        <v>12</v>
      </c>
      <c r="G2773" t="s">
        <v>13</v>
      </c>
      <c r="H2773" t="s">
        <v>5</v>
      </c>
      <c r="I2773" t="s">
        <v>83</v>
      </c>
      <c r="J2773" t="s">
        <v>84</v>
      </c>
      <c r="K2773">
        <v>1566</v>
      </c>
    </row>
    <row r="2774" spans="1:11">
      <c r="A2774" t="s">
        <v>106</v>
      </c>
      <c r="B2774">
        <v>2214</v>
      </c>
      <c r="C2774" t="s">
        <v>21</v>
      </c>
      <c r="D2774" t="s">
        <v>22</v>
      </c>
      <c r="E2774" t="s">
        <v>23</v>
      </c>
      <c r="F2774" t="s">
        <v>12</v>
      </c>
      <c r="G2774" t="s">
        <v>13</v>
      </c>
      <c r="H2774" t="s">
        <v>1</v>
      </c>
      <c r="I2774" t="s">
        <v>83</v>
      </c>
      <c r="J2774" t="s">
        <v>84</v>
      </c>
      <c r="K2774">
        <v>904</v>
      </c>
    </row>
    <row r="2775" spans="1:11">
      <c r="A2775" t="s">
        <v>106</v>
      </c>
      <c r="B2775">
        <v>2217</v>
      </c>
      <c r="C2775" t="s">
        <v>36</v>
      </c>
      <c r="D2775" t="s">
        <v>22</v>
      </c>
      <c r="E2775" t="s">
        <v>23</v>
      </c>
      <c r="F2775" t="s">
        <v>4</v>
      </c>
      <c r="G2775" t="s">
        <v>6</v>
      </c>
      <c r="H2775" t="s">
        <v>5</v>
      </c>
      <c r="I2775" t="s">
        <v>85</v>
      </c>
      <c r="J2775" t="s">
        <v>86</v>
      </c>
      <c r="K2775">
        <v>108</v>
      </c>
    </row>
    <row r="2776" spans="1:11">
      <c r="A2776" t="s">
        <v>106</v>
      </c>
      <c r="B2776">
        <v>2171</v>
      </c>
      <c r="C2776" t="s">
        <v>32</v>
      </c>
      <c r="D2776" t="s">
        <v>33</v>
      </c>
      <c r="E2776" t="s">
        <v>23</v>
      </c>
      <c r="F2776" t="s">
        <v>0</v>
      </c>
      <c r="G2776" t="s">
        <v>24</v>
      </c>
      <c r="H2776" t="s">
        <v>5</v>
      </c>
      <c r="I2776" t="s">
        <v>85</v>
      </c>
      <c r="J2776" t="s">
        <v>86</v>
      </c>
      <c r="K2776">
        <v>1402</v>
      </c>
    </row>
    <row r="2777" spans="1:11">
      <c r="A2777" t="s">
        <v>106</v>
      </c>
      <c r="B2777">
        <v>2174</v>
      </c>
      <c r="C2777" t="s">
        <v>59</v>
      </c>
      <c r="D2777" t="s">
        <v>53</v>
      </c>
      <c r="E2777" t="s">
        <v>23</v>
      </c>
      <c r="F2777" t="s">
        <v>0</v>
      </c>
      <c r="G2777" t="s">
        <v>24</v>
      </c>
      <c r="H2777" t="s">
        <v>5</v>
      </c>
      <c r="I2777" t="s">
        <v>85</v>
      </c>
      <c r="J2777" t="s">
        <v>86</v>
      </c>
      <c r="K2777">
        <v>402</v>
      </c>
    </row>
    <row r="2778" spans="1:11">
      <c r="A2778" t="s">
        <v>106</v>
      </c>
      <c r="B2778">
        <v>2241</v>
      </c>
      <c r="C2778" t="s">
        <v>37</v>
      </c>
      <c r="D2778" t="s">
        <v>38</v>
      </c>
      <c r="E2778" t="s">
        <v>23</v>
      </c>
      <c r="F2778" t="s">
        <v>98</v>
      </c>
      <c r="G2778" t="s">
        <v>99</v>
      </c>
      <c r="H2778" t="s">
        <v>5</v>
      </c>
      <c r="I2778" t="s">
        <v>83</v>
      </c>
      <c r="J2778" t="s">
        <v>84</v>
      </c>
      <c r="K2778">
        <v>30</v>
      </c>
    </row>
    <row r="2779" spans="1:11">
      <c r="A2779" t="s">
        <v>106</v>
      </c>
      <c r="B2779">
        <v>2214</v>
      </c>
      <c r="C2779" t="s">
        <v>21</v>
      </c>
      <c r="D2779" t="s">
        <v>22</v>
      </c>
      <c r="E2779" t="s">
        <v>23</v>
      </c>
      <c r="F2779" t="s">
        <v>4</v>
      </c>
      <c r="G2779" t="s">
        <v>6</v>
      </c>
      <c r="H2779" t="s">
        <v>5</v>
      </c>
      <c r="I2779" t="s">
        <v>85</v>
      </c>
      <c r="J2779" t="s">
        <v>86</v>
      </c>
      <c r="K2779">
        <v>14</v>
      </c>
    </row>
    <row r="2780" spans="1:11">
      <c r="A2780" t="s">
        <v>106</v>
      </c>
      <c r="B2780">
        <v>2204</v>
      </c>
      <c r="C2780" t="s">
        <v>48</v>
      </c>
      <c r="D2780" t="s">
        <v>49</v>
      </c>
      <c r="E2780" t="s">
        <v>23</v>
      </c>
      <c r="F2780" t="s">
        <v>16</v>
      </c>
      <c r="G2780" t="s">
        <v>17</v>
      </c>
      <c r="H2780" t="s">
        <v>5</v>
      </c>
      <c r="I2780" t="s">
        <v>83</v>
      </c>
      <c r="J2780" t="s">
        <v>84</v>
      </c>
      <c r="K2780">
        <v>732</v>
      </c>
    </row>
    <row r="2781" spans="1:11">
      <c r="A2781" t="s">
        <v>106</v>
      </c>
      <c r="B2781">
        <v>2211</v>
      </c>
      <c r="C2781" t="s">
        <v>54</v>
      </c>
      <c r="D2781" t="s">
        <v>49</v>
      </c>
      <c r="E2781" t="s">
        <v>23</v>
      </c>
      <c r="F2781" t="s">
        <v>95</v>
      </c>
      <c r="G2781" t="s">
        <v>96</v>
      </c>
      <c r="H2781" t="s">
        <v>97</v>
      </c>
      <c r="I2781" t="s">
        <v>83</v>
      </c>
      <c r="J2781" t="s">
        <v>84</v>
      </c>
      <c r="K2781">
        <v>11</v>
      </c>
    </row>
    <row r="2782" spans="1:11">
      <c r="A2782" t="s">
        <v>106</v>
      </c>
      <c r="B2782">
        <v>2211</v>
      </c>
      <c r="C2782" t="s">
        <v>54</v>
      </c>
      <c r="D2782" t="s">
        <v>49</v>
      </c>
      <c r="E2782" t="s">
        <v>23</v>
      </c>
      <c r="F2782" t="s">
        <v>4</v>
      </c>
      <c r="G2782" t="s">
        <v>6</v>
      </c>
      <c r="H2782" t="s">
        <v>5</v>
      </c>
      <c r="I2782" t="s">
        <v>83</v>
      </c>
      <c r="J2782" t="s">
        <v>84</v>
      </c>
      <c r="K2782">
        <v>122</v>
      </c>
    </row>
    <row r="2783" spans="1:11">
      <c r="A2783" t="s">
        <v>106</v>
      </c>
      <c r="B2783">
        <v>2204</v>
      </c>
      <c r="C2783" t="s">
        <v>48</v>
      </c>
      <c r="D2783" t="s">
        <v>49</v>
      </c>
      <c r="E2783" t="s">
        <v>23</v>
      </c>
      <c r="F2783" t="s">
        <v>16</v>
      </c>
      <c r="G2783" t="s">
        <v>17</v>
      </c>
      <c r="H2783" t="s">
        <v>5</v>
      </c>
      <c r="I2783" t="s">
        <v>85</v>
      </c>
      <c r="J2783" t="s">
        <v>86</v>
      </c>
      <c r="K2783">
        <v>64</v>
      </c>
    </row>
    <row r="2784" spans="1:11">
      <c r="A2784" t="s">
        <v>106</v>
      </c>
      <c r="B2784">
        <v>2224</v>
      </c>
      <c r="C2784" t="s">
        <v>60</v>
      </c>
      <c r="D2784" t="s">
        <v>41</v>
      </c>
      <c r="E2784" t="s">
        <v>23</v>
      </c>
      <c r="F2784" t="s">
        <v>8</v>
      </c>
      <c r="G2784" t="s">
        <v>14</v>
      </c>
      <c r="H2784" t="s">
        <v>5</v>
      </c>
      <c r="I2784" t="s">
        <v>83</v>
      </c>
      <c r="J2784" t="s">
        <v>84</v>
      </c>
      <c r="K2784">
        <v>150</v>
      </c>
    </row>
    <row r="2785" spans="1:11">
      <c r="A2785" t="s">
        <v>106</v>
      </c>
      <c r="B2785">
        <v>2217</v>
      </c>
      <c r="C2785" t="s">
        <v>36</v>
      </c>
      <c r="D2785" t="s">
        <v>22</v>
      </c>
      <c r="E2785" t="s">
        <v>23</v>
      </c>
      <c r="F2785" t="s">
        <v>100</v>
      </c>
      <c r="G2785" t="s">
        <v>101</v>
      </c>
      <c r="H2785" t="s">
        <v>5</v>
      </c>
      <c r="I2785" t="s">
        <v>83</v>
      </c>
      <c r="J2785" t="s">
        <v>84</v>
      </c>
      <c r="K2785">
        <v>6</v>
      </c>
    </row>
    <row r="2786" spans="1:11">
      <c r="A2786" t="s">
        <v>106</v>
      </c>
      <c r="B2786">
        <v>2234</v>
      </c>
      <c r="C2786" t="s">
        <v>61</v>
      </c>
      <c r="D2786" t="s">
        <v>38</v>
      </c>
      <c r="E2786" t="s">
        <v>23</v>
      </c>
      <c r="F2786" t="s">
        <v>3</v>
      </c>
      <c r="G2786" t="s">
        <v>43</v>
      </c>
      <c r="H2786" t="s">
        <v>5</v>
      </c>
      <c r="I2786" t="s">
        <v>85</v>
      </c>
      <c r="J2786" t="s">
        <v>86</v>
      </c>
      <c r="K2786">
        <v>433</v>
      </c>
    </row>
    <row r="2787" spans="1:11">
      <c r="A2787" t="s">
        <v>106</v>
      </c>
      <c r="B2787">
        <v>2187</v>
      </c>
      <c r="C2787" t="s">
        <v>34</v>
      </c>
      <c r="D2787" t="s">
        <v>35</v>
      </c>
      <c r="E2787" t="s">
        <v>23</v>
      </c>
      <c r="F2787" t="s">
        <v>9</v>
      </c>
      <c r="G2787" t="s">
        <v>10</v>
      </c>
      <c r="H2787" t="s">
        <v>1</v>
      </c>
      <c r="I2787" t="s">
        <v>85</v>
      </c>
      <c r="J2787" t="s">
        <v>86</v>
      </c>
      <c r="K2787">
        <v>1091</v>
      </c>
    </row>
    <row r="2788" spans="1:11">
      <c r="A2788" t="s">
        <v>106</v>
      </c>
      <c r="B2788">
        <v>2207</v>
      </c>
      <c r="C2788" t="s">
        <v>57</v>
      </c>
      <c r="D2788" t="s">
        <v>49</v>
      </c>
      <c r="E2788" t="s">
        <v>23</v>
      </c>
      <c r="F2788" t="s">
        <v>12</v>
      </c>
      <c r="G2788" t="s">
        <v>13</v>
      </c>
      <c r="H2788" t="s">
        <v>1</v>
      </c>
      <c r="I2788" t="s">
        <v>83</v>
      </c>
      <c r="J2788" t="s">
        <v>84</v>
      </c>
      <c r="K2788">
        <v>4007</v>
      </c>
    </row>
    <row r="2789" spans="1:11">
      <c r="A2789" t="s">
        <v>106</v>
      </c>
      <c r="B2789">
        <v>2237</v>
      </c>
      <c r="C2789" t="s">
        <v>42</v>
      </c>
      <c r="D2789" t="s">
        <v>38</v>
      </c>
      <c r="E2789" t="s">
        <v>23</v>
      </c>
      <c r="F2789" t="s">
        <v>16</v>
      </c>
      <c r="G2789" t="s">
        <v>17</v>
      </c>
      <c r="H2789" t="s">
        <v>5</v>
      </c>
      <c r="I2789" t="s">
        <v>85</v>
      </c>
      <c r="J2789" t="s">
        <v>86</v>
      </c>
      <c r="K2789">
        <v>163</v>
      </c>
    </row>
    <row r="2790" spans="1:11">
      <c r="A2790" t="s">
        <v>106</v>
      </c>
      <c r="B2790">
        <v>2251</v>
      </c>
      <c r="C2790" t="s">
        <v>25</v>
      </c>
      <c r="D2790" t="s">
        <v>26</v>
      </c>
      <c r="E2790" t="s">
        <v>27</v>
      </c>
      <c r="F2790" t="s">
        <v>4</v>
      </c>
      <c r="G2790" t="s">
        <v>6</v>
      </c>
      <c r="H2790" t="s">
        <v>5</v>
      </c>
      <c r="I2790" t="s">
        <v>83</v>
      </c>
      <c r="J2790" t="s">
        <v>84</v>
      </c>
      <c r="K2790">
        <v>166</v>
      </c>
    </row>
    <row r="2791" spans="1:11">
      <c r="A2791" t="s">
        <v>106</v>
      </c>
      <c r="B2791">
        <v>2217</v>
      </c>
      <c r="C2791" t="s">
        <v>36</v>
      </c>
      <c r="D2791" t="s">
        <v>22</v>
      </c>
      <c r="E2791" t="s">
        <v>23</v>
      </c>
      <c r="F2791" t="s">
        <v>9</v>
      </c>
      <c r="G2791" t="s">
        <v>10</v>
      </c>
      <c r="H2791" t="s">
        <v>5</v>
      </c>
      <c r="I2791" t="s">
        <v>85</v>
      </c>
      <c r="J2791" t="s">
        <v>86</v>
      </c>
      <c r="K2791">
        <v>546</v>
      </c>
    </row>
    <row r="2792" spans="1:11">
      <c r="A2792" t="s">
        <v>106</v>
      </c>
      <c r="B2792">
        <v>2174</v>
      </c>
      <c r="C2792" t="s">
        <v>59</v>
      </c>
      <c r="D2792" t="s">
        <v>53</v>
      </c>
      <c r="E2792" t="s">
        <v>23</v>
      </c>
      <c r="F2792" t="s">
        <v>3</v>
      </c>
      <c r="G2792" t="s">
        <v>43</v>
      </c>
      <c r="H2792" t="s">
        <v>1</v>
      </c>
      <c r="I2792" t="s">
        <v>85</v>
      </c>
      <c r="J2792" t="s">
        <v>86</v>
      </c>
      <c r="K2792">
        <v>54</v>
      </c>
    </row>
    <row r="2793" spans="1:11">
      <c r="A2793" t="s">
        <v>106</v>
      </c>
      <c r="B2793">
        <v>2171</v>
      </c>
      <c r="C2793" t="s">
        <v>32</v>
      </c>
      <c r="D2793" t="s">
        <v>33</v>
      </c>
      <c r="E2793" t="s">
        <v>23</v>
      </c>
      <c r="F2793" t="s">
        <v>0</v>
      </c>
      <c r="G2793" t="s">
        <v>24</v>
      </c>
      <c r="H2793" t="s">
        <v>5</v>
      </c>
      <c r="I2793" t="s">
        <v>83</v>
      </c>
      <c r="J2793" t="s">
        <v>84</v>
      </c>
      <c r="K2793">
        <v>5523</v>
      </c>
    </row>
    <row r="2794" spans="1:11">
      <c r="A2794" t="s">
        <v>106</v>
      </c>
      <c r="B2794">
        <v>2227</v>
      </c>
      <c r="C2794" t="s">
        <v>44</v>
      </c>
      <c r="D2794" t="s">
        <v>41</v>
      </c>
      <c r="E2794" t="s">
        <v>23</v>
      </c>
      <c r="F2794" t="s">
        <v>9</v>
      </c>
      <c r="G2794" t="s">
        <v>10</v>
      </c>
      <c r="H2794" t="s">
        <v>1</v>
      </c>
      <c r="I2794" t="s">
        <v>85</v>
      </c>
      <c r="J2794" t="s">
        <v>86</v>
      </c>
      <c r="K2794">
        <v>852</v>
      </c>
    </row>
    <row r="2795" spans="1:11">
      <c r="A2795" t="s">
        <v>106</v>
      </c>
      <c r="B2795">
        <v>2157</v>
      </c>
      <c r="C2795" t="s">
        <v>46</v>
      </c>
      <c r="D2795" t="s">
        <v>29</v>
      </c>
      <c r="E2795" t="s">
        <v>23</v>
      </c>
      <c r="F2795" t="s">
        <v>9</v>
      </c>
      <c r="G2795" t="s">
        <v>10</v>
      </c>
      <c r="H2795" t="s">
        <v>1</v>
      </c>
      <c r="I2795" t="s">
        <v>83</v>
      </c>
      <c r="J2795" t="s">
        <v>84</v>
      </c>
      <c r="K2795">
        <v>2551</v>
      </c>
    </row>
    <row r="2796" spans="1:11">
      <c r="A2796" t="s">
        <v>106</v>
      </c>
      <c r="B2796">
        <v>2207</v>
      </c>
      <c r="C2796" t="s">
        <v>57</v>
      </c>
      <c r="D2796" t="s">
        <v>49</v>
      </c>
      <c r="E2796" t="s">
        <v>23</v>
      </c>
      <c r="F2796" t="s">
        <v>0</v>
      </c>
      <c r="G2796" t="s">
        <v>24</v>
      </c>
      <c r="H2796" t="s">
        <v>1</v>
      </c>
      <c r="I2796" t="s">
        <v>83</v>
      </c>
      <c r="J2796" t="s">
        <v>84</v>
      </c>
      <c r="K2796">
        <v>21239</v>
      </c>
    </row>
    <row r="2797" spans="1:11">
      <c r="A2797" t="s">
        <v>106</v>
      </c>
      <c r="B2797">
        <v>2204</v>
      </c>
      <c r="C2797" t="s">
        <v>48</v>
      </c>
      <c r="D2797" t="s">
        <v>49</v>
      </c>
      <c r="E2797" t="s">
        <v>23</v>
      </c>
      <c r="F2797" t="s">
        <v>8</v>
      </c>
      <c r="G2797" t="s">
        <v>14</v>
      </c>
      <c r="H2797" t="s">
        <v>5</v>
      </c>
      <c r="I2797" t="s">
        <v>83</v>
      </c>
      <c r="J2797" t="s">
        <v>84</v>
      </c>
      <c r="K2797">
        <v>186</v>
      </c>
    </row>
    <row r="2798" spans="1:11">
      <c r="A2798" t="s">
        <v>106</v>
      </c>
      <c r="B2798">
        <v>2174</v>
      </c>
      <c r="C2798" t="s">
        <v>59</v>
      </c>
      <c r="D2798" t="s">
        <v>53</v>
      </c>
      <c r="E2798" t="s">
        <v>23</v>
      </c>
      <c r="F2798" t="s">
        <v>16</v>
      </c>
      <c r="G2798" t="s">
        <v>17</v>
      </c>
      <c r="H2798" t="s">
        <v>5</v>
      </c>
      <c r="I2798" t="s">
        <v>85</v>
      </c>
      <c r="J2798" t="s">
        <v>86</v>
      </c>
      <c r="K2798">
        <v>83</v>
      </c>
    </row>
    <row r="2799" spans="1:11">
      <c r="A2799" t="s">
        <v>106</v>
      </c>
      <c r="B2799">
        <v>2171</v>
      </c>
      <c r="C2799" t="s">
        <v>32</v>
      </c>
      <c r="D2799" t="s">
        <v>33</v>
      </c>
      <c r="E2799" t="s">
        <v>23</v>
      </c>
      <c r="F2799" t="s">
        <v>2</v>
      </c>
      <c r="G2799" t="s">
        <v>11</v>
      </c>
      <c r="H2799" t="s">
        <v>5</v>
      </c>
      <c r="I2799" t="s">
        <v>83</v>
      </c>
      <c r="J2799" t="s">
        <v>84</v>
      </c>
      <c r="K2799">
        <v>2485</v>
      </c>
    </row>
    <row r="2800" spans="1:11">
      <c r="A2800" t="s">
        <v>106</v>
      </c>
      <c r="B2800">
        <v>2177</v>
      </c>
      <c r="C2800" t="s">
        <v>52</v>
      </c>
      <c r="D2800" t="s">
        <v>53</v>
      </c>
      <c r="E2800" t="s">
        <v>23</v>
      </c>
      <c r="F2800" t="s">
        <v>3</v>
      </c>
      <c r="G2800" t="s">
        <v>43</v>
      </c>
      <c r="H2800" t="s">
        <v>1</v>
      </c>
      <c r="I2800" t="s">
        <v>85</v>
      </c>
      <c r="J2800" t="s">
        <v>86</v>
      </c>
      <c r="K2800">
        <v>333</v>
      </c>
    </row>
    <row r="2801" spans="1:11">
      <c r="A2801" t="s">
        <v>106</v>
      </c>
      <c r="B2801">
        <v>2201</v>
      </c>
      <c r="C2801" t="s">
        <v>51</v>
      </c>
      <c r="D2801" t="s">
        <v>31</v>
      </c>
      <c r="E2801" t="s">
        <v>23</v>
      </c>
      <c r="F2801" t="s">
        <v>0</v>
      </c>
      <c r="G2801" t="s">
        <v>24</v>
      </c>
      <c r="H2801" t="s">
        <v>1</v>
      </c>
      <c r="I2801" t="s">
        <v>85</v>
      </c>
      <c r="J2801" t="s">
        <v>86</v>
      </c>
      <c r="K2801">
        <v>2593</v>
      </c>
    </row>
    <row r="2802" spans="1:11">
      <c r="A2802" t="s">
        <v>106</v>
      </c>
      <c r="B2802">
        <v>2241</v>
      </c>
      <c r="C2802" t="s">
        <v>37</v>
      </c>
      <c r="D2802" t="s">
        <v>38</v>
      </c>
      <c r="E2802" t="s">
        <v>23</v>
      </c>
      <c r="F2802" t="s">
        <v>3</v>
      </c>
      <c r="G2802" t="s">
        <v>43</v>
      </c>
      <c r="H2802" t="s">
        <v>5</v>
      </c>
      <c r="I2802" t="s">
        <v>83</v>
      </c>
      <c r="J2802" t="s">
        <v>84</v>
      </c>
      <c r="K2802">
        <v>5262</v>
      </c>
    </row>
    <row r="2803" spans="1:11">
      <c r="A2803" t="s">
        <v>106</v>
      </c>
      <c r="B2803">
        <v>2204</v>
      </c>
      <c r="C2803" t="s">
        <v>48</v>
      </c>
      <c r="D2803" t="s">
        <v>49</v>
      </c>
      <c r="E2803" t="s">
        <v>23</v>
      </c>
      <c r="F2803" t="s">
        <v>12</v>
      </c>
      <c r="G2803" t="s">
        <v>13</v>
      </c>
      <c r="H2803" t="s">
        <v>5</v>
      </c>
      <c r="I2803" t="s">
        <v>85</v>
      </c>
      <c r="J2803" t="s">
        <v>86</v>
      </c>
      <c r="K2803">
        <v>177</v>
      </c>
    </row>
    <row r="2804" spans="1:11">
      <c r="A2804" t="s">
        <v>106</v>
      </c>
      <c r="B2804">
        <v>2201</v>
      </c>
      <c r="C2804" t="s">
        <v>51</v>
      </c>
      <c r="D2804" t="s">
        <v>31</v>
      </c>
      <c r="E2804" t="s">
        <v>23</v>
      </c>
      <c r="F2804" t="s">
        <v>8</v>
      </c>
      <c r="G2804" t="s">
        <v>14</v>
      </c>
      <c r="H2804" t="s">
        <v>5</v>
      </c>
      <c r="I2804" t="s">
        <v>83</v>
      </c>
      <c r="J2804" t="s">
        <v>84</v>
      </c>
      <c r="K2804">
        <v>1345.5</v>
      </c>
    </row>
    <row r="2805" spans="1:11">
      <c r="A2805" t="s">
        <v>106</v>
      </c>
      <c r="B2805">
        <v>2187</v>
      </c>
      <c r="C2805" t="s">
        <v>34</v>
      </c>
      <c r="D2805" t="s">
        <v>35</v>
      </c>
      <c r="E2805" t="s">
        <v>23</v>
      </c>
      <c r="F2805" t="s">
        <v>16</v>
      </c>
      <c r="G2805" t="s">
        <v>17</v>
      </c>
      <c r="H2805" t="s">
        <v>1</v>
      </c>
      <c r="I2805" t="s">
        <v>85</v>
      </c>
      <c r="J2805" t="s">
        <v>86</v>
      </c>
      <c r="K2805">
        <v>54</v>
      </c>
    </row>
    <row r="2806" spans="1:11">
      <c r="A2806" t="s">
        <v>106</v>
      </c>
      <c r="B2806">
        <v>2154</v>
      </c>
      <c r="C2806" t="s">
        <v>50</v>
      </c>
      <c r="D2806" t="s">
        <v>29</v>
      </c>
      <c r="E2806" t="s">
        <v>23</v>
      </c>
      <c r="F2806" t="s">
        <v>8</v>
      </c>
      <c r="G2806" t="s">
        <v>14</v>
      </c>
      <c r="H2806" t="s">
        <v>1</v>
      </c>
      <c r="I2806" t="s">
        <v>85</v>
      </c>
      <c r="J2806" t="s">
        <v>86</v>
      </c>
      <c r="K2806">
        <v>173</v>
      </c>
    </row>
    <row r="2807" spans="1:11">
      <c r="A2807" t="s">
        <v>106</v>
      </c>
      <c r="B2807">
        <v>2184</v>
      </c>
      <c r="C2807" t="s">
        <v>47</v>
      </c>
      <c r="D2807" t="s">
        <v>35</v>
      </c>
      <c r="E2807" t="s">
        <v>23</v>
      </c>
      <c r="F2807" t="s">
        <v>3</v>
      </c>
      <c r="G2807" t="s">
        <v>43</v>
      </c>
      <c r="H2807" t="s">
        <v>5</v>
      </c>
      <c r="I2807" t="s">
        <v>85</v>
      </c>
      <c r="J2807" t="s">
        <v>86</v>
      </c>
      <c r="K2807">
        <v>244</v>
      </c>
    </row>
    <row r="2808" spans="1:11">
      <c r="A2808" t="s">
        <v>106</v>
      </c>
      <c r="B2808">
        <v>2214</v>
      </c>
      <c r="C2808" t="s">
        <v>21</v>
      </c>
      <c r="D2808" t="s">
        <v>22</v>
      </c>
      <c r="E2808" t="s">
        <v>23</v>
      </c>
      <c r="F2808" t="s">
        <v>100</v>
      </c>
      <c r="G2808" t="s">
        <v>101</v>
      </c>
      <c r="H2808" t="s">
        <v>5</v>
      </c>
      <c r="I2808" t="s">
        <v>83</v>
      </c>
      <c r="J2808" t="s">
        <v>84</v>
      </c>
      <c r="K2808">
        <v>3</v>
      </c>
    </row>
    <row r="2809" spans="1:11">
      <c r="A2809" t="s">
        <v>106</v>
      </c>
      <c r="B2809">
        <v>2184</v>
      </c>
      <c r="C2809" t="s">
        <v>47</v>
      </c>
      <c r="D2809" t="s">
        <v>35</v>
      </c>
      <c r="E2809" t="s">
        <v>23</v>
      </c>
      <c r="F2809" t="s">
        <v>0</v>
      </c>
      <c r="G2809" t="s">
        <v>24</v>
      </c>
      <c r="H2809" t="s">
        <v>1</v>
      </c>
      <c r="I2809" t="s">
        <v>83</v>
      </c>
      <c r="J2809" t="s">
        <v>84</v>
      </c>
      <c r="K2809">
        <v>4041</v>
      </c>
    </row>
    <row r="2810" spans="1:11">
      <c r="A2810" t="s">
        <v>106</v>
      </c>
      <c r="B2810">
        <v>2227</v>
      </c>
      <c r="C2810" t="s">
        <v>44</v>
      </c>
      <c r="D2810" t="s">
        <v>41</v>
      </c>
      <c r="E2810" t="s">
        <v>23</v>
      </c>
      <c r="F2810" t="s">
        <v>9</v>
      </c>
      <c r="G2810" t="s">
        <v>10</v>
      </c>
      <c r="H2810" t="s">
        <v>5</v>
      </c>
      <c r="I2810" t="s">
        <v>83</v>
      </c>
      <c r="J2810" t="s">
        <v>84</v>
      </c>
      <c r="K2810">
        <v>3025</v>
      </c>
    </row>
    <row r="2811" spans="1:11">
      <c r="A2811" t="s">
        <v>106</v>
      </c>
      <c r="B2811">
        <v>2241</v>
      </c>
      <c r="C2811" t="s">
        <v>37</v>
      </c>
      <c r="D2811" t="s">
        <v>38</v>
      </c>
      <c r="E2811" t="s">
        <v>23</v>
      </c>
      <c r="F2811" t="s">
        <v>16</v>
      </c>
      <c r="G2811" t="s">
        <v>17</v>
      </c>
      <c r="H2811" t="s">
        <v>5</v>
      </c>
      <c r="I2811" t="s">
        <v>83</v>
      </c>
      <c r="J2811" t="s">
        <v>84</v>
      </c>
      <c r="K2811">
        <v>967</v>
      </c>
    </row>
    <row r="2812" spans="1:11">
      <c r="A2812" t="s">
        <v>106</v>
      </c>
      <c r="B2812">
        <v>2214</v>
      </c>
      <c r="C2812" t="s">
        <v>21</v>
      </c>
      <c r="D2812" t="s">
        <v>22</v>
      </c>
      <c r="E2812" t="s">
        <v>23</v>
      </c>
      <c r="F2812" t="s">
        <v>8</v>
      </c>
      <c r="G2812" t="s">
        <v>14</v>
      </c>
      <c r="H2812" t="s">
        <v>1</v>
      </c>
      <c r="I2812" t="s">
        <v>83</v>
      </c>
      <c r="J2812" t="s">
        <v>84</v>
      </c>
      <c r="K2812">
        <v>2019</v>
      </c>
    </row>
    <row r="2813" spans="1:11">
      <c r="A2813" t="s">
        <v>106</v>
      </c>
      <c r="B2813">
        <v>2224</v>
      </c>
      <c r="C2813" t="s">
        <v>60</v>
      </c>
      <c r="D2813" t="s">
        <v>41</v>
      </c>
      <c r="E2813" t="s">
        <v>23</v>
      </c>
      <c r="F2813" t="s">
        <v>2</v>
      </c>
      <c r="G2813" t="s">
        <v>11</v>
      </c>
      <c r="H2813" t="s">
        <v>5</v>
      </c>
      <c r="I2813" t="s">
        <v>83</v>
      </c>
      <c r="J2813" t="s">
        <v>84</v>
      </c>
      <c r="K2813">
        <v>402</v>
      </c>
    </row>
    <row r="2814" spans="1:11">
      <c r="A2814" t="s">
        <v>106</v>
      </c>
      <c r="B2814">
        <v>2201</v>
      </c>
      <c r="C2814" t="s">
        <v>51</v>
      </c>
      <c r="D2814" t="s">
        <v>31</v>
      </c>
      <c r="E2814" t="s">
        <v>23</v>
      </c>
      <c r="F2814" t="s">
        <v>8</v>
      </c>
      <c r="G2814" t="s">
        <v>14</v>
      </c>
      <c r="H2814" t="s">
        <v>1</v>
      </c>
      <c r="I2814" t="s">
        <v>85</v>
      </c>
      <c r="J2814" t="s">
        <v>86</v>
      </c>
      <c r="K2814">
        <v>2471</v>
      </c>
    </row>
    <row r="2815" spans="1:11">
      <c r="A2815" t="s">
        <v>106</v>
      </c>
      <c r="B2815">
        <v>2157</v>
      </c>
      <c r="C2815" t="s">
        <v>46</v>
      </c>
      <c r="D2815" t="s">
        <v>29</v>
      </c>
      <c r="E2815" t="s">
        <v>23</v>
      </c>
      <c r="F2815" t="s">
        <v>8</v>
      </c>
      <c r="G2815" t="s">
        <v>14</v>
      </c>
      <c r="H2815" t="s">
        <v>5</v>
      </c>
      <c r="I2815" t="s">
        <v>83</v>
      </c>
      <c r="J2815" t="s">
        <v>84</v>
      </c>
      <c r="K2815">
        <v>1420</v>
      </c>
    </row>
    <row r="2816" spans="1:11">
      <c r="A2816" t="s">
        <v>106</v>
      </c>
      <c r="B2816">
        <v>2177</v>
      </c>
      <c r="C2816" t="s">
        <v>52</v>
      </c>
      <c r="D2816" t="s">
        <v>53</v>
      </c>
      <c r="E2816" t="s">
        <v>23</v>
      </c>
      <c r="F2816" t="s">
        <v>12</v>
      </c>
      <c r="G2816" t="s">
        <v>13</v>
      </c>
      <c r="H2816" t="s">
        <v>5</v>
      </c>
      <c r="I2816" t="s">
        <v>85</v>
      </c>
      <c r="J2816" t="s">
        <v>86</v>
      </c>
      <c r="K2816">
        <v>545</v>
      </c>
    </row>
    <row r="2817" spans="1:11">
      <c r="A2817" t="s">
        <v>106</v>
      </c>
      <c r="B2817">
        <v>2184</v>
      </c>
      <c r="C2817" t="s">
        <v>47</v>
      </c>
      <c r="D2817" t="s">
        <v>35</v>
      </c>
      <c r="E2817" t="s">
        <v>23</v>
      </c>
      <c r="F2817" t="s">
        <v>2</v>
      </c>
      <c r="G2817" t="s">
        <v>11</v>
      </c>
      <c r="H2817" t="s">
        <v>5</v>
      </c>
      <c r="I2817" t="s">
        <v>83</v>
      </c>
      <c r="J2817" t="s">
        <v>84</v>
      </c>
      <c r="K2817">
        <v>471</v>
      </c>
    </row>
    <row r="2818" spans="1:11">
      <c r="A2818" t="s">
        <v>106</v>
      </c>
      <c r="B2818">
        <v>2211</v>
      </c>
      <c r="C2818" t="s">
        <v>54</v>
      </c>
      <c r="D2818" t="s">
        <v>49</v>
      </c>
      <c r="E2818" t="s">
        <v>23</v>
      </c>
      <c r="F2818" t="s">
        <v>4</v>
      </c>
      <c r="G2818" t="s">
        <v>6</v>
      </c>
      <c r="H2818" t="s">
        <v>5</v>
      </c>
      <c r="I2818" t="s">
        <v>85</v>
      </c>
      <c r="J2818" t="s">
        <v>86</v>
      </c>
      <c r="K2818">
        <v>31</v>
      </c>
    </row>
    <row r="2819" spans="1:11">
      <c r="A2819" t="s">
        <v>106</v>
      </c>
      <c r="B2819">
        <v>2247</v>
      </c>
      <c r="C2819" t="s">
        <v>64</v>
      </c>
      <c r="D2819" t="s">
        <v>26</v>
      </c>
      <c r="E2819" t="s">
        <v>23</v>
      </c>
      <c r="F2819" t="s">
        <v>8</v>
      </c>
      <c r="G2819" t="s">
        <v>14</v>
      </c>
      <c r="H2819" t="s">
        <v>1</v>
      </c>
      <c r="I2819" t="s">
        <v>85</v>
      </c>
      <c r="J2819" t="s">
        <v>86</v>
      </c>
      <c r="K2819">
        <v>2773</v>
      </c>
    </row>
    <row r="2820" spans="1:11">
      <c r="A2820" t="s">
        <v>106</v>
      </c>
      <c r="B2820">
        <v>2214</v>
      </c>
      <c r="C2820" t="s">
        <v>21</v>
      </c>
      <c r="D2820" t="s">
        <v>22</v>
      </c>
      <c r="E2820" t="s">
        <v>23</v>
      </c>
      <c r="F2820" t="s">
        <v>16</v>
      </c>
      <c r="G2820" t="s">
        <v>17</v>
      </c>
      <c r="H2820" t="s">
        <v>1</v>
      </c>
      <c r="I2820" t="s">
        <v>85</v>
      </c>
      <c r="J2820" t="s">
        <v>86</v>
      </c>
      <c r="K2820">
        <v>67</v>
      </c>
    </row>
    <row r="2821" spans="1:11">
      <c r="A2821" t="s">
        <v>106</v>
      </c>
      <c r="B2821">
        <v>2157</v>
      </c>
      <c r="C2821" t="s">
        <v>46</v>
      </c>
      <c r="D2821" t="s">
        <v>29</v>
      </c>
      <c r="E2821" t="s">
        <v>23</v>
      </c>
      <c r="F2821" t="s">
        <v>12</v>
      </c>
      <c r="G2821" t="s">
        <v>13</v>
      </c>
      <c r="H2821" t="s">
        <v>5</v>
      </c>
      <c r="I2821" t="s">
        <v>85</v>
      </c>
      <c r="J2821" t="s">
        <v>86</v>
      </c>
      <c r="K2821">
        <v>532</v>
      </c>
    </row>
    <row r="2822" spans="1:11">
      <c r="A2822" t="s">
        <v>106</v>
      </c>
      <c r="B2822">
        <v>2217</v>
      </c>
      <c r="C2822" t="s">
        <v>36</v>
      </c>
      <c r="D2822" t="s">
        <v>22</v>
      </c>
      <c r="E2822" t="s">
        <v>23</v>
      </c>
      <c r="F2822" t="s">
        <v>4</v>
      </c>
      <c r="G2822" t="s">
        <v>6</v>
      </c>
      <c r="H2822" t="s">
        <v>5</v>
      </c>
      <c r="I2822" t="s">
        <v>83</v>
      </c>
      <c r="J2822" t="s">
        <v>84</v>
      </c>
      <c r="K2822">
        <v>186</v>
      </c>
    </row>
    <row r="2823" spans="1:11">
      <c r="A2823" t="s">
        <v>106</v>
      </c>
      <c r="B2823">
        <v>2154</v>
      </c>
      <c r="C2823" t="s">
        <v>50</v>
      </c>
      <c r="D2823" t="s">
        <v>29</v>
      </c>
      <c r="E2823" t="s">
        <v>23</v>
      </c>
      <c r="F2823" t="s">
        <v>8</v>
      </c>
      <c r="G2823" t="s">
        <v>14</v>
      </c>
      <c r="H2823" t="s">
        <v>5</v>
      </c>
      <c r="I2823" t="s">
        <v>85</v>
      </c>
      <c r="J2823" t="s">
        <v>86</v>
      </c>
      <c r="K2823">
        <v>112</v>
      </c>
    </row>
    <row r="2824" spans="1:11">
      <c r="A2824" t="s">
        <v>106</v>
      </c>
      <c r="B2824">
        <v>2164</v>
      </c>
      <c r="C2824" t="s">
        <v>56</v>
      </c>
      <c r="D2824" t="s">
        <v>33</v>
      </c>
      <c r="E2824" t="s">
        <v>23</v>
      </c>
      <c r="F2824" t="s">
        <v>4</v>
      </c>
      <c r="G2824" t="s">
        <v>6</v>
      </c>
      <c r="H2824" t="s">
        <v>1</v>
      </c>
      <c r="I2824" t="s">
        <v>85</v>
      </c>
      <c r="J2824" t="s">
        <v>86</v>
      </c>
      <c r="K2824">
        <v>135</v>
      </c>
    </row>
    <row r="2825" spans="1:11">
      <c r="A2825" t="s">
        <v>106</v>
      </c>
      <c r="B2825">
        <v>2214</v>
      </c>
      <c r="C2825" t="s">
        <v>21</v>
      </c>
      <c r="D2825" t="s">
        <v>22</v>
      </c>
      <c r="E2825" t="s">
        <v>23</v>
      </c>
      <c r="F2825" t="s">
        <v>12</v>
      </c>
      <c r="G2825" t="s">
        <v>13</v>
      </c>
      <c r="H2825" t="s">
        <v>5</v>
      </c>
      <c r="I2825" t="s">
        <v>85</v>
      </c>
      <c r="J2825" t="s">
        <v>86</v>
      </c>
      <c r="K2825">
        <v>176</v>
      </c>
    </row>
    <row r="2826" spans="1:11">
      <c r="A2826" t="s">
        <v>106</v>
      </c>
      <c r="B2826">
        <v>2241</v>
      </c>
      <c r="C2826" t="s">
        <v>37</v>
      </c>
      <c r="D2826" t="s">
        <v>38</v>
      </c>
      <c r="E2826" t="s">
        <v>23</v>
      </c>
      <c r="F2826" t="s">
        <v>4</v>
      </c>
      <c r="G2826" t="s">
        <v>6</v>
      </c>
      <c r="H2826" t="s">
        <v>1</v>
      </c>
      <c r="I2826" t="s">
        <v>83</v>
      </c>
      <c r="J2826" t="s">
        <v>84</v>
      </c>
      <c r="K2826">
        <v>11587</v>
      </c>
    </row>
    <row r="2827" spans="1:11">
      <c r="A2827" t="s">
        <v>106</v>
      </c>
      <c r="B2827">
        <v>2214</v>
      </c>
      <c r="C2827" t="s">
        <v>21</v>
      </c>
      <c r="D2827" t="s">
        <v>22</v>
      </c>
      <c r="E2827" t="s">
        <v>23</v>
      </c>
      <c r="F2827" t="s">
        <v>0</v>
      </c>
      <c r="G2827" t="s">
        <v>24</v>
      </c>
      <c r="H2827" t="s">
        <v>5</v>
      </c>
      <c r="I2827" t="s">
        <v>85</v>
      </c>
      <c r="J2827" t="s">
        <v>86</v>
      </c>
      <c r="K2827">
        <v>508</v>
      </c>
    </row>
    <row r="2828" spans="1:11">
      <c r="A2828" t="s">
        <v>106</v>
      </c>
      <c r="B2828">
        <v>2224</v>
      </c>
      <c r="C2828" t="s">
        <v>60</v>
      </c>
      <c r="D2828" t="s">
        <v>41</v>
      </c>
      <c r="E2828" t="s">
        <v>23</v>
      </c>
      <c r="F2828" t="s">
        <v>104</v>
      </c>
      <c r="G2828" t="s">
        <v>105</v>
      </c>
      <c r="H2828" t="s">
        <v>5</v>
      </c>
      <c r="I2828" t="s">
        <v>83</v>
      </c>
      <c r="J2828" t="s">
        <v>84</v>
      </c>
      <c r="K2828">
        <v>3</v>
      </c>
    </row>
    <row r="2829" spans="1:11">
      <c r="A2829" t="s">
        <v>106</v>
      </c>
      <c r="B2829">
        <v>2224</v>
      </c>
      <c r="C2829" t="s">
        <v>60</v>
      </c>
      <c r="D2829" t="s">
        <v>41</v>
      </c>
      <c r="E2829" t="s">
        <v>23</v>
      </c>
      <c r="F2829" t="s">
        <v>9</v>
      </c>
      <c r="G2829" t="s">
        <v>10</v>
      </c>
      <c r="H2829" t="s">
        <v>5</v>
      </c>
      <c r="I2829" t="s">
        <v>83</v>
      </c>
      <c r="J2829" t="s">
        <v>84</v>
      </c>
      <c r="K2829">
        <v>355</v>
      </c>
    </row>
    <row r="2830" spans="1:11">
      <c r="A2830" t="s">
        <v>106</v>
      </c>
      <c r="B2830">
        <v>2241</v>
      </c>
      <c r="C2830" t="s">
        <v>37</v>
      </c>
      <c r="D2830" t="s">
        <v>38</v>
      </c>
      <c r="E2830" t="s">
        <v>23</v>
      </c>
      <c r="F2830" t="s">
        <v>12</v>
      </c>
      <c r="G2830" t="s">
        <v>13</v>
      </c>
      <c r="H2830" t="s">
        <v>1</v>
      </c>
      <c r="I2830" t="s">
        <v>85</v>
      </c>
      <c r="J2830" t="s">
        <v>86</v>
      </c>
      <c r="K2830">
        <v>344</v>
      </c>
    </row>
    <row r="2831" spans="1:11">
      <c r="A2831" t="s">
        <v>106</v>
      </c>
      <c r="B2831">
        <v>2157</v>
      </c>
      <c r="C2831" t="s">
        <v>46</v>
      </c>
      <c r="D2831" t="s">
        <v>29</v>
      </c>
      <c r="E2831" t="s">
        <v>23</v>
      </c>
      <c r="F2831" t="s">
        <v>3</v>
      </c>
      <c r="G2831" t="s">
        <v>43</v>
      </c>
      <c r="H2831" t="s">
        <v>5</v>
      </c>
      <c r="I2831" t="s">
        <v>85</v>
      </c>
      <c r="J2831" t="s">
        <v>86</v>
      </c>
      <c r="K2831">
        <v>658</v>
      </c>
    </row>
    <row r="2832" spans="1:11">
      <c r="A2832" t="s">
        <v>106</v>
      </c>
      <c r="B2832">
        <v>2191</v>
      </c>
      <c r="C2832" t="s">
        <v>39</v>
      </c>
      <c r="D2832" t="s">
        <v>35</v>
      </c>
      <c r="E2832" t="s">
        <v>23</v>
      </c>
      <c r="F2832" t="s">
        <v>2</v>
      </c>
      <c r="G2832" t="s">
        <v>11</v>
      </c>
      <c r="H2832" t="s">
        <v>5</v>
      </c>
      <c r="I2832" t="s">
        <v>83</v>
      </c>
      <c r="J2832" t="s">
        <v>84</v>
      </c>
      <c r="K2832">
        <v>2495</v>
      </c>
    </row>
    <row r="2833" spans="1:11">
      <c r="A2833" t="s">
        <v>106</v>
      </c>
      <c r="B2833">
        <v>2154</v>
      </c>
      <c r="C2833" t="s">
        <v>50</v>
      </c>
      <c r="D2833" t="s">
        <v>29</v>
      </c>
      <c r="E2833" t="s">
        <v>23</v>
      </c>
      <c r="F2833" t="s">
        <v>8</v>
      </c>
      <c r="G2833" t="s">
        <v>14</v>
      </c>
      <c r="H2833" t="s">
        <v>5</v>
      </c>
      <c r="I2833" t="s">
        <v>83</v>
      </c>
      <c r="J2833" t="s">
        <v>84</v>
      </c>
      <c r="K2833">
        <v>136</v>
      </c>
    </row>
    <row r="2834" spans="1:11">
      <c r="A2834" t="s">
        <v>106</v>
      </c>
      <c r="B2834">
        <v>2184</v>
      </c>
      <c r="C2834" t="s">
        <v>47</v>
      </c>
      <c r="D2834" t="s">
        <v>35</v>
      </c>
      <c r="E2834" t="s">
        <v>23</v>
      </c>
      <c r="F2834" t="s">
        <v>4</v>
      </c>
      <c r="G2834" t="s">
        <v>6</v>
      </c>
      <c r="H2834" t="s">
        <v>5</v>
      </c>
      <c r="I2834" t="s">
        <v>83</v>
      </c>
      <c r="J2834" t="s">
        <v>84</v>
      </c>
      <c r="K2834">
        <v>37</v>
      </c>
    </row>
    <row r="2835" spans="1:11">
      <c r="A2835" t="s">
        <v>106</v>
      </c>
      <c r="B2835">
        <v>2231</v>
      </c>
      <c r="C2835" t="s">
        <v>40</v>
      </c>
      <c r="D2835" t="s">
        <v>41</v>
      </c>
      <c r="E2835" t="s">
        <v>23</v>
      </c>
      <c r="F2835" t="s">
        <v>9</v>
      </c>
      <c r="G2835" t="s">
        <v>10</v>
      </c>
      <c r="H2835" t="s">
        <v>1</v>
      </c>
      <c r="I2835" t="s">
        <v>83</v>
      </c>
      <c r="J2835" t="s">
        <v>84</v>
      </c>
      <c r="K2835">
        <v>3974</v>
      </c>
    </row>
    <row r="2836" spans="1:11">
      <c r="A2836" t="s">
        <v>106</v>
      </c>
      <c r="B2836">
        <v>2171</v>
      </c>
      <c r="C2836" t="s">
        <v>32</v>
      </c>
      <c r="D2836" t="s">
        <v>33</v>
      </c>
      <c r="E2836" t="s">
        <v>23</v>
      </c>
      <c r="F2836" t="s">
        <v>4</v>
      </c>
      <c r="G2836" t="s">
        <v>6</v>
      </c>
      <c r="H2836" t="s">
        <v>1</v>
      </c>
      <c r="I2836" t="s">
        <v>83</v>
      </c>
      <c r="J2836" t="s">
        <v>84</v>
      </c>
      <c r="K2836">
        <v>11410</v>
      </c>
    </row>
    <row r="2837" spans="1:11">
      <c r="A2837" t="s">
        <v>106</v>
      </c>
      <c r="B2837">
        <v>2201</v>
      </c>
      <c r="C2837" t="s">
        <v>51</v>
      </c>
      <c r="D2837" t="s">
        <v>31</v>
      </c>
      <c r="E2837" t="s">
        <v>23</v>
      </c>
      <c r="F2837" t="s">
        <v>2</v>
      </c>
      <c r="G2837" t="s">
        <v>11</v>
      </c>
      <c r="H2837" t="s">
        <v>5</v>
      </c>
      <c r="I2837" t="s">
        <v>83</v>
      </c>
      <c r="J2837" t="s">
        <v>84</v>
      </c>
      <c r="K2837">
        <v>2662.5</v>
      </c>
    </row>
    <row r="2838" spans="1:11">
      <c r="A2838" t="s">
        <v>106</v>
      </c>
      <c r="B2838">
        <v>2161</v>
      </c>
      <c r="C2838" t="s">
        <v>28</v>
      </c>
      <c r="D2838" t="s">
        <v>29</v>
      </c>
      <c r="E2838" t="s">
        <v>23</v>
      </c>
      <c r="F2838" t="s">
        <v>12</v>
      </c>
      <c r="G2838" t="s">
        <v>13</v>
      </c>
      <c r="H2838" t="s">
        <v>1</v>
      </c>
      <c r="I2838" t="s">
        <v>85</v>
      </c>
      <c r="J2838" t="s">
        <v>86</v>
      </c>
      <c r="K2838">
        <v>398</v>
      </c>
    </row>
    <row r="2839" spans="1:11">
      <c r="A2839" t="s">
        <v>106</v>
      </c>
      <c r="B2839">
        <v>2157</v>
      </c>
      <c r="C2839" t="s">
        <v>46</v>
      </c>
      <c r="D2839" t="s">
        <v>29</v>
      </c>
      <c r="E2839" t="s">
        <v>23</v>
      </c>
      <c r="F2839" t="s">
        <v>3</v>
      </c>
      <c r="G2839" t="s">
        <v>43</v>
      </c>
      <c r="H2839" t="s">
        <v>5</v>
      </c>
      <c r="I2839" t="s">
        <v>83</v>
      </c>
      <c r="J2839" t="s">
        <v>84</v>
      </c>
      <c r="K2839">
        <v>6285</v>
      </c>
    </row>
    <row r="2840" spans="1:11">
      <c r="A2840" t="s">
        <v>106</v>
      </c>
      <c r="B2840">
        <v>2207</v>
      </c>
      <c r="C2840" t="s">
        <v>57</v>
      </c>
      <c r="D2840" t="s">
        <v>49</v>
      </c>
      <c r="E2840" t="s">
        <v>23</v>
      </c>
      <c r="F2840" t="s">
        <v>8</v>
      </c>
      <c r="G2840" t="s">
        <v>14</v>
      </c>
      <c r="H2840" t="s">
        <v>5</v>
      </c>
      <c r="I2840" t="s">
        <v>85</v>
      </c>
      <c r="J2840" t="s">
        <v>86</v>
      </c>
      <c r="K2840">
        <v>1002</v>
      </c>
    </row>
    <row r="2841" spans="1:11">
      <c r="A2841" t="s">
        <v>106</v>
      </c>
      <c r="B2841">
        <v>2227</v>
      </c>
      <c r="C2841" t="s">
        <v>44</v>
      </c>
      <c r="D2841" t="s">
        <v>41</v>
      </c>
      <c r="E2841" t="s">
        <v>23</v>
      </c>
      <c r="F2841" t="s">
        <v>2</v>
      </c>
      <c r="G2841" t="s">
        <v>11</v>
      </c>
      <c r="H2841" t="s">
        <v>5</v>
      </c>
      <c r="I2841" t="s">
        <v>85</v>
      </c>
      <c r="J2841" t="s">
        <v>86</v>
      </c>
      <c r="K2841">
        <v>454</v>
      </c>
    </row>
    <row r="2842" spans="1:11">
      <c r="A2842" t="s">
        <v>106</v>
      </c>
      <c r="B2842">
        <v>2217</v>
      </c>
      <c r="C2842" t="s">
        <v>36</v>
      </c>
      <c r="D2842" t="s">
        <v>22</v>
      </c>
      <c r="E2842" t="s">
        <v>23</v>
      </c>
      <c r="F2842" t="s">
        <v>9</v>
      </c>
      <c r="G2842" t="s">
        <v>10</v>
      </c>
      <c r="H2842" t="s">
        <v>5</v>
      </c>
      <c r="I2842" t="s">
        <v>83</v>
      </c>
      <c r="J2842" t="s">
        <v>84</v>
      </c>
      <c r="K2842">
        <v>3755</v>
      </c>
    </row>
    <row r="2843" spans="1:11">
      <c r="A2843" t="s">
        <v>106</v>
      </c>
      <c r="B2843">
        <v>2197</v>
      </c>
      <c r="C2843" t="s">
        <v>62</v>
      </c>
      <c r="D2843" t="s">
        <v>31</v>
      </c>
      <c r="E2843" t="s">
        <v>23</v>
      </c>
      <c r="F2843" t="s">
        <v>4</v>
      </c>
      <c r="G2843" t="s">
        <v>6</v>
      </c>
      <c r="H2843" t="s">
        <v>1</v>
      </c>
      <c r="I2843" t="s">
        <v>83</v>
      </c>
      <c r="J2843" t="s">
        <v>84</v>
      </c>
      <c r="K2843">
        <v>13542</v>
      </c>
    </row>
    <row r="2844" spans="1:11">
      <c r="A2844" t="s">
        <v>106</v>
      </c>
      <c r="B2844">
        <v>2241</v>
      </c>
      <c r="C2844" t="s">
        <v>37</v>
      </c>
      <c r="D2844" t="s">
        <v>38</v>
      </c>
      <c r="E2844" t="s">
        <v>23</v>
      </c>
      <c r="F2844" t="s">
        <v>9</v>
      </c>
      <c r="G2844" t="s">
        <v>10</v>
      </c>
      <c r="H2844" t="s">
        <v>5</v>
      </c>
      <c r="I2844" t="s">
        <v>83</v>
      </c>
      <c r="J2844" t="s">
        <v>84</v>
      </c>
      <c r="K2844">
        <v>2939</v>
      </c>
    </row>
    <row r="2845" spans="1:11">
      <c r="A2845" t="s">
        <v>106</v>
      </c>
      <c r="B2845">
        <v>2227</v>
      </c>
      <c r="C2845" t="s">
        <v>44</v>
      </c>
      <c r="D2845" t="s">
        <v>41</v>
      </c>
      <c r="E2845" t="s">
        <v>23</v>
      </c>
      <c r="F2845" t="s">
        <v>4</v>
      </c>
      <c r="G2845" t="s">
        <v>6</v>
      </c>
      <c r="H2845" t="s">
        <v>1</v>
      </c>
      <c r="I2845" t="s">
        <v>85</v>
      </c>
      <c r="J2845" t="s">
        <v>86</v>
      </c>
      <c r="K2845">
        <v>3148</v>
      </c>
    </row>
    <row r="2846" spans="1:11">
      <c r="A2846" t="s">
        <v>106</v>
      </c>
      <c r="B2846">
        <v>2194</v>
      </c>
      <c r="C2846" t="s">
        <v>30</v>
      </c>
      <c r="D2846" t="s">
        <v>31</v>
      </c>
      <c r="E2846" t="s">
        <v>23</v>
      </c>
      <c r="F2846" t="s">
        <v>8</v>
      </c>
      <c r="G2846" t="s">
        <v>14</v>
      </c>
      <c r="H2846" t="s">
        <v>1</v>
      </c>
      <c r="I2846" t="s">
        <v>85</v>
      </c>
      <c r="J2846" t="s">
        <v>86</v>
      </c>
      <c r="K2846">
        <v>435</v>
      </c>
    </row>
    <row r="2847" spans="1:11">
      <c r="A2847" t="s">
        <v>106</v>
      </c>
      <c r="B2847">
        <v>2174</v>
      </c>
      <c r="C2847" t="s">
        <v>59</v>
      </c>
      <c r="D2847" t="s">
        <v>53</v>
      </c>
      <c r="E2847" t="s">
        <v>23</v>
      </c>
      <c r="F2847" t="s">
        <v>12</v>
      </c>
      <c r="G2847" t="s">
        <v>13</v>
      </c>
      <c r="H2847" t="s">
        <v>5</v>
      </c>
      <c r="I2847" t="s">
        <v>85</v>
      </c>
      <c r="J2847" t="s">
        <v>86</v>
      </c>
      <c r="K2847">
        <v>180</v>
      </c>
    </row>
    <row r="2848" spans="1:11">
      <c r="A2848" t="s">
        <v>106</v>
      </c>
      <c r="B2848">
        <v>2251</v>
      </c>
      <c r="C2848" t="s">
        <v>25</v>
      </c>
      <c r="D2848" t="s">
        <v>26</v>
      </c>
      <c r="E2848" t="s">
        <v>27</v>
      </c>
      <c r="F2848" t="s">
        <v>8</v>
      </c>
      <c r="G2848" t="s">
        <v>14</v>
      </c>
      <c r="H2848" t="s">
        <v>5</v>
      </c>
      <c r="I2848" t="s">
        <v>85</v>
      </c>
      <c r="J2848" t="s">
        <v>86</v>
      </c>
      <c r="K2848">
        <v>1202</v>
      </c>
    </row>
    <row r="2849" spans="1:11">
      <c r="A2849" t="s">
        <v>106</v>
      </c>
      <c r="B2849">
        <v>2214</v>
      </c>
      <c r="C2849" t="s">
        <v>21</v>
      </c>
      <c r="D2849" t="s">
        <v>22</v>
      </c>
      <c r="E2849" t="s">
        <v>23</v>
      </c>
      <c r="F2849" t="s">
        <v>2</v>
      </c>
      <c r="G2849" t="s">
        <v>11</v>
      </c>
      <c r="H2849" t="s">
        <v>5</v>
      </c>
      <c r="I2849" t="s">
        <v>83</v>
      </c>
      <c r="J2849" t="s">
        <v>84</v>
      </c>
      <c r="K2849">
        <v>477</v>
      </c>
    </row>
    <row r="2850" spans="1:11">
      <c r="A2850" t="s">
        <v>106</v>
      </c>
      <c r="B2850">
        <v>2174</v>
      </c>
      <c r="C2850" t="s">
        <v>59</v>
      </c>
      <c r="D2850" t="s">
        <v>53</v>
      </c>
      <c r="E2850" t="s">
        <v>23</v>
      </c>
      <c r="F2850" t="s">
        <v>4</v>
      </c>
      <c r="G2850" t="s">
        <v>6</v>
      </c>
      <c r="H2850" t="s">
        <v>5</v>
      </c>
      <c r="I2850" t="s">
        <v>85</v>
      </c>
      <c r="J2850" t="s">
        <v>86</v>
      </c>
      <c r="K2850">
        <v>24</v>
      </c>
    </row>
    <row r="2851" spans="1:11">
      <c r="A2851" t="s">
        <v>106</v>
      </c>
      <c r="B2851">
        <v>2187</v>
      </c>
      <c r="C2851" t="s">
        <v>34</v>
      </c>
      <c r="D2851" t="s">
        <v>35</v>
      </c>
      <c r="E2851" t="s">
        <v>23</v>
      </c>
      <c r="F2851" t="s">
        <v>16</v>
      </c>
      <c r="G2851" t="s">
        <v>17</v>
      </c>
      <c r="H2851" t="s">
        <v>5</v>
      </c>
      <c r="I2851" t="s">
        <v>85</v>
      </c>
      <c r="J2851" t="s">
        <v>86</v>
      </c>
      <c r="K2851">
        <v>150</v>
      </c>
    </row>
    <row r="2852" spans="1:11">
      <c r="A2852" t="s">
        <v>106</v>
      </c>
      <c r="B2852">
        <v>2191</v>
      </c>
      <c r="C2852" t="s">
        <v>39</v>
      </c>
      <c r="D2852" t="s">
        <v>35</v>
      </c>
      <c r="E2852" t="s">
        <v>23</v>
      </c>
      <c r="F2852" t="s">
        <v>0</v>
      </c>
      <c r="G2852" t="s">
        <v>24</v>
      </c>
      <c r="H2852" t="s">
        <v>1</v>
      </c>
      <c r="I2852" t="s">
        <v>85</v>
      </c>
      <c r="J2852" t="s">
        <v>86</v>
      </c>
      <c r="K2852">
        <v>2378</v>
      </c>
    </row>
    <row r="2853" spans="1:11">
      <c r="A2853" t="s">
        <v>106</v>
      </c>
      <c r="B2853">
        <v>2251</v>
      </c>
      <c r="C2853" t="s">
        <v>25</v>
      </c>
      <c r="D2853" t="s">
        <v>26</v>
      </c>
      <c r="E2853" t="s">
        <v>27</v>
      </c>
      <c r="F2853" t="s">
        <v>2</v>
      </c>
      <c r="G2853" t="s">
        <v>11</v>
      </c>
      <c r="H2853" t="s">
        <v>1</v>
      </c>
      <c r="I2853" t="s">
        <v>85</v>
      </c>
      <c r="J2853" t="s">
        <v>86</v>
      </c>
      <c r="K2853">
        <v>6293</v>
      </c>
    </row>
    <row r="2854" spans="1:11">
      <c r="A2854" t="s">
        <v>106</v>
      </c>
      <c r="B2854">
        <v>2181</v>
      </c>
      <c r="C2854" t="s">
        <v>55</v>
      </c>
      <c r="D2854" t="s">
        <v>53</v>
      </c>
      <c r="E2854" t="s">
        <v>23</v>
      </c>
      <c r="F2854" t="s">
        <v>0</v>
      </c>
      <c r="G2854" t="s">
        <v>24</v>
      </c>
      <c r="H2854" t="s">
        <v>5</v>
      </c>
      <c r="I2854" t="s">
        <v>85</v>
      </c>
      <c r="J2854" t="s">
        <v>86</v>
      </c>
      <c r="K2854">
        <v>1670</v>
      </c>
    </row>
    <row r="2855" spans="1:11">
      <c r="A2855" t="s">
        <v>106</v>
      </c>
      <c r="B2855">
        <v>2241</v>
      </c>
      <c r="C2855" t="s">
        <v>37</v>
      </c>
      <c r="D2855" t="s">
        <v>38</v>
      </c>
      <c r="E2855" t="s">
        <v>23</v>
      </c>
      <c r="F2855" t="s">
        <v>93</v>
      </c>
      <c r="G2855" t="s">
        <v>94</v>
      </c>
      <c r="H2855" t="s">
        <v>5</v>
      </c>
      <c r="I2855" t="s">
        <v>83</v>
      </c>
      <c r="J2855" t="s">
        <v>84</v>
      </c>
      <c r="K2855">
        <v>15</v>
      </c>
    </row>
    <row r="2856" spans="1:11">
      <c r="A2856" t="s">
        <v>106</v>
      </c>
      <c r="B2856">
        <v>2211</v>
      </c>
      <c r="C2856" t="s">
        <v>54</v>
      </c>
      <c r="D2856" t="s">
        <v>49</v>
      </c>
      <c r="E2856" t="s">
        <v>23</v>
      </c>
      <c r="F2856" t="s">
        <v>9</v>
      </c>
      <c r="G2856" t="s">
        <v>10</v>
      </c>
      <c r="H2856" t="s">
        <v>5</v>
      </c>
      <c r="I2856" t="s">
        <v>85</v>
      </c>
      <c r="J2856" t="s">
        <v>86</v>
      </c>
      <c r="K2856">
        <v>643</v>
      </c>
    </row>
    <row r="2857" spans="1:11">
      <c r="A2857" t="s">
        <v>106</v>
      </c>
      <c r="B2857">
        <v>2231</v>
      </c>
      <c r="C2857" t="s">
        <v>40</v>
      </c>
      <c r="D2857" t="s">
        <v>41</v>
      </c>
      <c r="E2857" t="s">
        <v>23</v>
      </c>
      <c r="F2857" t="s">
        <v>16</v>
      </c>
      <c r="G2857" t="s">
        <v>17</v>
      </c>
      <c r="H2857" t="s">
        <v>5</v>
      </c>
      <c r="I2857" t="s">
        <v>83</v>
      </c>
      <c r="J2857" t="s">
        <v>84</v>
      </c>
      <c r="K2857">
        <v>1014</v>
      </c>
    </row>
    <row r="2858" spans="1:11">
      <c r="A2858" t="s">
        <v>106</v>
      </c>
      <c r="B2858">
        <v>2221</v>
      </c>
      <c r="C2858" t="s">
        <v>58</v>
      </c>
      <c r="D2858" t="s">
        <v>22</v>
      </c>
      <c r="E2858" t="s">
        <v>23</v>
      </c>
      <c r="F2858" t="s">
        <v>3</v>
      </c>
      <c r="G2858" t="s">
        <v>43</v>
      </c>
      <c r="H2858" t="s">
        <v>1</v>
      </c>
      <c r="I2858" t="s">
        <v>85</v>
      </c>
      <c r="J2858" t="s">
        <v>86</v>
      </c>
      <c r="K2858">
        <v>277</v>
      </c>
    </row>
    <row r="2859" spans="1:11">
      <c r="A2859" t="s">
        <v>106</v>
      </c>
      <c r="B2859">
        <v>2194</v>
      </c>
      <c r="C2859" t="s">
        <v>30</v>
      </c>
      <c r="D2859" t="s">
        <v>31</v>
      </c>
      <c r="E2859" t="s">
        <v>23</v>
      </c>
      <c r="F2859" t="s">
        <v>2</v>
      </c>
      <c r="G2859" t="s">
        <v>11</v>
      </c>
      <c r="H2859" t="s">
        <v>5</v>
      </c>
      <c r="I2859" t="s">
        <v>83</v>
      </c>
      <c r="J2859" t="s">
        <v>84</v>
      </c>
      <c r="K2859">
        <v>529</v>
      </c>
    </row>
    <row r="2860" spans="1:11">
      <c r="A2860" t="s">
        <v>106</v>
      </c>
      <c r="B2860">
        <v>2214</v>
      </c>
      <c r="C2860" t="s">
        <v>21</v>
      </c>
      <c r="D2860" t="s">
        <v>22</v>
      </c>
      <c r="E2860" t="s">
        <v>23</v>
      </c>
      <c r="F2860" t="s">
        <v>16</v>
      </c>
      <c r="G2860" t="s">
        <v>17</v>
      </c>
      <c r="H2860" t="s">
        <v>5</v>
      </c>
      <c r="I2860" t="s">
        <v>83</v>
      </c>
      <c r="J2860" t="s">
        <v>84</v>
      </c>
      <c r="K2860">
        <v>423</v>
      </c>
    </row>
    <row r="2861" spans="1:11">
      <c r="A2861" t="s">
        <v>106</v>
      </c>
      <c r="B2861">
        <v>2251</v>
      </c>
      <c r="C2861" t="s">
        <v>25</v>
      </c>
      <c r="D2861" t="s">
        <v>26</v>
      </c>
      <c r="E2861" t="s">
        <v>27</v>
      </c>
      <c r="F2861" t="s">
        <v>16</v>
      </c>
      <c r="G2861" t="s">
        <v>17</v>
      </c>
      <c r="H2861" t="s">
        <v>5</v>
      </c>
      <c r="I2861" t="s">
        <v>83</v>
      </c>
      <c r="J2861" t="s">
        <v>84</v>
      </c>
      <c r="K2861">
        <v>1126</v>
      </c>
    </row>
    <row r="2862" spans="1:11">
      <c r="A2862" t="s">
        <v>106</v>
      </c>
      <c r="B2862">
        <v>2161</v>
      </c>
      <c r="C2862" t="s">
        <v>28</v>
      </c>
      <c r="D2862" t="s">
        <v>29</v>
      </c>
      <c r="E2862" t="s">
        <v>23</v>
      </c>
      <c r="F2862" t="s">
        <v>16</v>
      </c>
      <c r="G2862" t="s">
        <v>17</v>
      </c>
      <c r="H2862" t="s">
        <v>5</v>
      </c>
      <c r="I2862" t="s">
        <v>85</v>
      </c>
      <c r="J2862" t="s">
        <v>86</v>
      </c>
      <c r="K2862">
        <v>196</v>
      </c>
    </row>
    <row r="2863" spans="1:11">
      <c r="A2863" t="s">
        <v>106</v>
      </c>
      <c r="B2863">
        <v>2214</v>
      </c>
      <c r="C2863" t="s">
        <v>21</v>
      </c>
      <c r="D2863" t="s">
        <v>22</v>
      </c>
      <c r="E2863" t="s">
        <v>23</v>
      </c>
      <c r="F2863" t="s">
        <v>98</v>
      </c>
      <c r="G2863" t="s">
        <v>99</v>
      </c>
      <c r="H2863" t="s">
        <v>5</v>
      </c>
      <c r="I2863" t="s">
        <v>83</v>
      </c>
      <c r="J2863" t="s">
        <v>84</v>
      </c>
      <c r="K2863">
        <v>32</v>
      </c>
    </row>
    <row r="2864" spans="1:11">
      <c r="A2864" t="s">
        <v>106</v>
      </c>
      <c r="B2864">
        <v>2211</v>
      </c>
      <c r="C2864" t="s">
        <v>54</v>
      </c>
      <c r="D2864" t="s">
        <v>49</v>
      </c>
      <c r="E2864" t="s">
        <v>23</v>
      </c>
      <c r="F2864" t="s">
        <v>9</v>
      </c>
      <c r="G2864" t="s">
        <v>10</v>
      </c>
      <c r="H2864" t="s">
        <v>1</v>
      </c>
      <c r="I2864" t="s">
        <v>85</v>
      </c>
      <c r="J2864" t="s">
        <v>86</v>
      </c>
      <c r="K2864">
        <v>808</v>
      </c>
    </row>
    <row r="2865" spans="1:11">
      <c r="A2865" t="s">
        <v>106</v>
      </c>
      <c r="B2865">
        <v>2154</v>
      </c>
      <c r="C2865" t="s">
        <v>50</v>
      </c>
      <c r="D2865" t="s">
        <v>29</v>
      </c>
      <c r="E2865" t="s">
        <v>23</v>
      </c>
      <c r="F2865" t="s">
        <v>4</v>
      </c>
      <c r="G2865" t="s">
        <v>6</v>
      </c>
      <c r="H2865" t="s">
        <v>5</v>
      </c>
      <c r="I2865" t="s">
        <v>83</v>
      </c>
      <c r="J2865" t="s">
        <v>84</v>
      </c>
      <c r="K2865">
        <v>24</v>
      </c>
    </row>
    <row r="2866" spans="1:11">
      <c r="A2866" t="s">
        <v>106</v>
      </c>
      <c r="B2866">
        <v>2174</v>
      </c>
      <c r="C2866" t="s">
        <v>59</v>
      </c>
      <c r="D2866" t="s">
        <v>53</v>
      </c>
      <c r="E2866" t="s">
        <v>23</v>
      </c>
      <c r="F2866" t="s">
        <v>8</v>
      </c>
      <c r="G2866" t="s">
        <v>14</v>
      </c>
      <c r="H2866" t="s">
        <v>1</v>
      </c>
      <c r="I2866" t="s">
        <v>85</v>
      </c>
      <c r="J2866" t="s">
        <v>86</v>
      </c>
      <c r="K2866">
        <v>236</v>
      </c>
    </row>
    <row r="2867" spans="1:11">
      <c r="A2867" t="s">
        <v>106</v>
      </c>
      <c r="B2867">
        <v>2201</v>
      </c>
      <c r="C2867" t="s">
        <v>51</v>
      </c>
      <c r="D2867" t="s">
        <v>31</v>
      </c>
      <c r="E2867" t="s">
        <v>23</v>
      </c>
      <c r="F2867" t="s">
        <v>3</v>
      </c>
      <c r="G2867" t="s">
        <v>43</v>
      </c>
      <c r="H2867" t="s">
        <v>1</v>
      </c>
      <c r="I2867" t="s">
        <v>85</v>
      </c>
      <c r="J2867" t="s">
        <v>86</v>
      </c>
      <c r="K2867">
        <v>281</v>
      </c>
    </row>
    <row r="2868" spans="1:11">
      <c r="A2868" t="s">
        <v>106</v>
      </c>
      <c r="B2868">
        <v>2217</v>
      </c>
      <c r="C2868" t="s">
        <v>36</v>
      </c>
      <c r="D2868" t="s">
        <v>22</v>
      </c>
      <c r="E2868" t="s">
        <v>23</v>
      </c>
      <c r="F2868" t="s">
        <v>2</v>
      </c>
      <c r="G2868" t="s">
        <v>11</v>
      </c>
      <c r="H2868" t="s">
        <v>5</v>
      </c>
      <c r="I2868" t="s">
        <v>85</v>
      </c>
      <c r="J2868" t="s">
        <v>86</v>
      </c>
      <c r="K2868">
        <v>569</v>
      </c>
    </row>
    <row r="2869" spans="1:11">
      <c r="A2869" t="s">
        <v>106</v>
      </c>
      <c r="B2869">
        <v>2187</v>
      </c>
      <c r="C2869" t="s">
        <v>34</v>
      </c>
      <c r="D2869" t="s">
        <v>35</v>
      </c>
      <c r="E2869" t="s">
        <v>23</v>
      </c>
      <c r="F2869" t="s">
        <v>12</v>
      </c>
      <c r="G2869" t="s">
        <v>13</v>
      </c>
      <c r="H2869" t="s">
        <v>1</v>
      </c>
      <c r="I2869" t="s">
        <v>83</v>
      </c>
      <c r="J2869" t="s">
        <v>84</v>
      </c>
      <c r="K2869">
        <v>4528</v>
      </c>
    </row>
    <row r="2870" spans="1:11">
      <c r="A2870" t="s">
        <v>106</v>
      </c>
      <c r="B2870">
        <v>2247</v>
      </c>
      <c r="C2870" t="s">
        <v>64</v>
      </c>
      <c r="D2870" t="s">
        <v>26</v>
      </c>
      <c r="E2870" t="s">
        <v>23</v>
      </c>
      <c r="F2870" t="s">
        <v>100</v>
      </c>
      <c r="G2870" t="s">
        <v>101</v>
      </c>
      <c r="H2870" t="s">
        <v>5</v>
      </c>
      <c r="I2870" t="s">
        <v>83</v>
      </c>
      <c r="J2870" t="s">
        <v>84</v>
      </c>
      <c r="K2870">
        <v>9</v>
      </c>
    </row>
    <row r="2871" spans="1:11">
      <c r="A2871" t="s">
        <v>106</v>
      </c>
      <c r="B2871">
        <v>2157</v>
      </c>
      <c r="C2871" t="s">
        <v>46</v>
      </c>
      <c r="D2871" t="s">
        <v>29</v>
      </c>
      <c r="E2871" t="s">
        <v>23</v>
      </c>
      <c r="F2871" t="s">
        <v>12</v>
      </c>
      <c r="G2871" t="s">
        <v>13</v>
      </c>
      <c r="H2871" t="s">
        <v>5</v>
      </c>
      <c r="I2871" t="s">
        <v>83</v>
      </c>
      <c r="J2871" t="s">
        <v>84</v>
      </c>
      <c r="K2871">
        <v>1722</v>
      </c>
    </row>
    <row r="2872" spans="1:11">
      <c r="A2872" t="s">
        <v>106</v>
      </c>
      <c r="B2872">
        <v>2181</v>
      </c>
      <c r="C2872" t="s">
        <v>55</v>
      </c>
      <c r="D2872" t="s">
        <v>53</v>
      </c>
      <c r="E2872" t="s">
        <v>23</v>
      </c>
      <c r="F2872" t="s">
        <v>2</v>
      </c>
      <c r="G2872" t="s">
        <v>11</v>
      </c>
      <c r="H2872" t="s">
        <v>1</v>
      </c>
      <c r="I2872" t="s">
        <v>83</v>
      </c>
      <c r="J2872" t="s">
        <v>84</v>
      </c>
      <c r="K2872">
        <v>58780</v>
      </c>
    </row>
    <row r="2873" spans="1:11">
      <c r="A2873" t="s">
        <v>106</v>
      </c>
      <c r="B2873">
        <v>2167</v>
      </c>
      <c r="C2873" t="s">
        <v>63</v>
      </c>
      <c r="D2873" t="s">
        <v>33</v>
      </c>
      <c r="E2873" t="s">
        <v>23</v>
      </c>
      <c r="F2873" t="s">
        <v>8</v>
      </c>
      <c r="G2873" t="s">
        <v>14</v>
      </c>
      <c r="H2873" t="s">
        <v>1</v>
      </c>
      <c r="I2873" t="s">
        <v>85</v>
      </c>
      <c r="J2873" t="s">
        <v>86</v>
      </c>
      <c r="K2873">
        <v>880</v>
      </c>
    </row>
    <row r="2874" spans="1:11">
      <c r="A2874" t="s">
        <v>106</v>
      </c>
      <c r="B2874">
        <v>2191</v>
      </c>
      <c r="C2874" t="s">
        <v>39</v>
      </c>
      <c r="D2874" t="s">
        <v>35</v>
      </c>
      <c r="E2874" t="s">
        <v>23</v>
      </c>
      <c r="F2874" t="s">
        <v>4</v>
      </c>
      <c r="G2874" t="s">
        <v>6</v>
      </c>
      <c r="H2874" t="s">
        <v>5</v>
      </c>
      <c r="I2874" t="s">
        <v>83</v>
      </c>
      <c r="J2874" t="s">
        <v>84</v>
      </c>
      <c r="K2874">
        <v>63</v>
      </c>
    </row>
    <row r="2875" spans="1:11">
      <c r="A2875" t="s">
        <v>106</v>
      </c>
      <c r="B2875">
        <v>2231</v>
      </c>
      <c r="C2875" t="s">
        <v>40</v>
      </c>
      <c r="D2875" t="s">
        <v>41</v>
      </c>
      <c r="E2875" t="s">
        <v>23</v>
      </c>
      <c r="F2875" t="s">
        <v>2</v>
      </c>
      <c r="G2875" t="s">
        <v>11</v>
      </c>
      <c r="H2875" t="s">
        <v>5</v>
      </c>
      <c r="I2875" t="s">
        <v>85</v>
      </c>
      <c r="J2875" t="s">
        <v>86</v>
      </c>
      <c r="K2875">
        <v>419</v>
      </c>
    </row>
    <row r="2876" spans="1:11">
      <c r="A2876" t="s">
        <v>106</v>
      </c>
      <c r="B2876">
        <v>2211</v>
      </c>
      <c r="C2876" t="s">
        <v>54</v>
      </c>
      <c r="D2876" t="s">
        <v>49</v>
      </c>
      <c r="E2876" t="s">
        <v>23</v>
      </c>
      <c r="F2876" t="s">
        <v>9</v>
      </c>
      <c r="G2876" t="s">
        <v>10</v>
      </c>
      <c r="H2876" t="s">
        <v>1</v>
      </c>
      <c r="I2876" t="s">
        <v>83</v>
      </c>
      <c r="J2876" t="s">
        <v>84</v>
      </c>
      <c r="K2876">
        <v>3590</v>
      </c>
    </row>
    <row r="2877" spans="1:11">
      <c r="A2877" t="s">
        <v>106</v>
      </c>
      <c r="B2877">
        <v>2224</v>
      </c>
      <c r="C2877" t="s">
        <v>60</v>
      </c>
      <c r="D2877" t="s">
        <v>41</v>
      </c>
      <c r="E2877" t="s">
        <v>23</v>
      </c>
      <c r="F2877" t="s">
        <v>0</v>
      </c>
      <c r="G2877" t="s">
        <v>24</v>
      </c>
      <c r="H2877" t="s">
        <v>1</v>
      </c>
      <c r="I2877" t="s">
        <v>83</v>
      </c>
      <c r="J2877" t="s">
        <v>84</v>
      </c>
      <c r="K2877">
        <v>4703</v>
      </c>
    </row>
    <row r="2878" spans="1:11">
      <c r="A2878" t="s">
        <v>106</v>
      </c>
      <c r="B2878">
        <v>2197</v>
      </c>
      <c r="C2878" t="s">
        <v>62</v>
      </c>
      <c r="D2878" t="s">
        <v>31</v>
      </c>
      <c r="E2878" t="s">
        <v>23</v>
      </c>
      <c r="F2878" t="s">
        <v>9</v>
      </c>
      <c r="G2878" t="s">
        <v>10</v>
      </c>
      <c r="H2878" t="s">
        <v>1</v>
      </c>
      <c r="I2878" t="s">
        <v>85</v>
      </c>
      <c r="J2878" t="s">
        <v>86</v>
      </c>
      <c r="K2878">
        <v>983</v>
      </c>
    </row>
    <row r="2879" spans="1:11">
      <c r="A2879" t="s">
        <v>106</v>
      </c>
      <c r="B2879">
        <v>2194</v>
      </c>
      <c r="C2879" t="s">
        <v>30</v>
      </c>
      <c r="D2879" t="s">
        <v>31</v>
      </c>
      <c r="E2879" t="s">
        <v>23</v>
      </c>
      <c r="F2879" t="s">
        <v>8</v>
      </c>
      <c r="G2879" t="s">
        <v>14</v>
      </c>
      <c r="H2879" t="s">
        <v>5</v>
      </c>
      <c r="I2879" t="s">
        <v>83</v>
      </c>
      <c r="J2879" t="s">
        <v>84</v>
      </c>
      <c r="K2879">
        <v>185</v>
      </c>
    </row>
    <row r="2880" spans="1:11">
      <c r="A2880" t="s">
        <v>106</v>
      </c>
      <c r="B2880">
        <v>2227</v>
      </c>
      <c r="C2880" t="s">
        <v>44</v>
      </c>
      <c r="D2880" t="s">
        <v>41</v>
      </c>
      <c r="E2880" t="s">
        <v>23</v>
      </c>
      <c r="F2880" t="s">
        <v>4</v>
      </c>
      <c r="G2880" t="s">
        <v>6</v>
      </c>
      <c r="H2880" t="s">
        <v>5</v>
      </c>
      <c r="I2880" t="s">
        <v>83</v>
      </c>
      <c r="J2880" t="s">
        <v>84</v>
      </c>
      <c r="K2880">
        <v>187</v>
      </c>
    </row>
    <row r="2881" spans="1:11">
      <c r="A2881" t="s">
        <v>106</v>
      </c>
      <c r="B2881">
        <v>2174</v>
      </c>
      <c r="C2881" t="s">
        <v>59</v>
      </c>
      <c r="D2881" t="s">
        <v>53</v>
      </c>
      <c r="E2881" t="s">
        <v>23</v>
      </c>
      <c r="F2881" t="s">
        <v>8</v>
      </c>
      <c r="G2881" t="s">
        <v>14</v>
      </c>
      <c r="H2881" t="s">
        <v>1</v>
      </c>
      <c r="I2881" t="s">
        <v>83</v>
      </c>
      <c r="J2881" t="s">
        <v>84</v>
      </c>
      <c r="K2881">
        <v>1340</v>
      </c>
    </row>
    <row r="2882" spans="1:11">
      <c r="A2882" t="s">
        <v>106</v>
      </c>
      <c r="B2882">
        <v>2234</v>
      </c>
      <c r="C2882" t="s">
        <v>61</v>
      </c>
      <c r="D2882" t="s">
        <v>38</v>
      </c>
      <c r="E2882" t="s">
        <v>23</v>
      </c>
      <c r="F2882" t="s">
        <v>9</v>
      </c>
      <c r="G2882" t="s">
        <v>10</v>
      </c>
      <c r="H2882" t="s">
        <v>5</v>
      </c>
      <c r="I2882" t="s">
        <v>83</v>
      </c>
      <c r="J2882" t="s">
        <v>84</v>
      </c>
      <c r="K2882">
        <v>261</v>
      </c>
    </row>
    <row r="2883" spans="1:11">
      <c r="A2883" t="s">
        <v>106</v>
      </c>
      <c r="B2883">
        <v>2201</v>
      </c>
      <c r="C2883" t="s">
        <v>51</v>
      </c>
      <c r="D2883" t="s">
        <v>31</v>
      </c>
      <c r="E2883" t="s">
        <v>23</v>
      </c>
      <c r="F2883" t="s">
        <v>0</v>
      </c>
      <c r="G2883" t="s">
        <v>24</v>
      </c>
      <c r="H2883" t="s">
        <v>5</v>
      </c>
      <c r="I2883" t="s">
        <v>83</v>
      </c>
      <c r="J2883" t="s">
        <v>84</v>
      </c>
      <c r="K2883">
        <v>5013</v>
      </c>
    </row>
    <row r="2884" spans="1:11">
      <c r="A2884" t="s">
        <v>106</v>
      </c>
      <c r="B2884">
        <v>2227</v>
      </c>
      <c r="C2884" t="s">
        <v>44</v>
      </c>
      <c r="D2884" t="s">
        <v>41</v>
      </c>
      <c r="E2884" t="s">
        <v>23</v>
      </c>
      <c r="F2884" t="s">
        <v>12</v>
      </c>
      <c r="G2884" t="s">
        <v>13</v>
      </c>
      <c r="H2884" t="s">
        <v>1</v>
      </c>
      <c r="I2884" t="s">
        <v>85</v>
      </c>
      <c r="J2884" t="s">
        <v>86</v>
      </c>
      <c r="K2884">
        <v>580</v>
      </c>
    </row>
    <row r="2885" spans="1:11">
      <c r="A2885" t="s">
        <v>106</v>
      </c>
      <c r="B2885">
        <v>2197</v>
      </c>
      <c r="C2885" t="s">
        <v>62</v>
      </c>
      <c r="D2885" t="s">
        <v>31</v>
      </c>
      <c r="E2885" t="s">
        <v>23</v>
      </c>
      <c r="F2885" t="s">
        <v>9</v>
      </c>
      <c r="G2885" t="s">
        <v>10</v>
      </c>
      <c r="H2885" t="s">
        <v>1</v>
      </c>
      <c r="I2885" t="s">
        <v>83</v>
      </c>
      <c r="J2885" t="s">
        <v>84</v>
      </c>
      <c r="K2885">
        <v>4309</v>
      </c>
    </row>
    <row r="2886" spans="1:11">
      <c r="A2886" t="s">
        <v>106</v>
      </c>
      <c r="B2886">
        <v>2191</v>
      </c>
      <c r="C2886" t="s">
        <v>39</v>
      </c>
      <c r="D2886" t="s">
        <v>35</v>
      </c>
      <c r="E2886" t="s">
        <v>23</v>
      </c>
      <c r="F2886" t="s">
        <v>9</v>
      </c>
      <c r="G2886" t="s">
        <v>10</v>
      </c>
      <c r="H2886" t="s">
        <v>1</v>
      </c>
      <c r="I2886" t="s">
        <v>85</v>
      </c>
      <c r="J2886" t="s">
        <v>86</v>
      </c>
      <c r="K2886">
        <v>1013</v>
      </c>
    </row>
    <row r="2887" spans="1:11">
      <c r="A2887" t="s">
        <v>106</v>
      </c>
      <c r="B2887">
        <v>2177</v>
      </c>
      <c r="C2887" t="s">
        <v>52</v>
      </c>
      <c r="D2887" t="s">
        <v>53</v>
      </c>
      <c r="E2887" t="s">
        <v>23</v>
      </c>
      <c r="F2887" t="s">
        <v>9</v>
      </c>
      <c r="G2887" t="s">
        <v>10</v>
      </c>
      <c r="H2887" t="s">
        <v>5</v>
      </c>
      <c r="I2887" t="s">
        <v>83</v>
      </c>
      <c r="J2887" t="s">
        <v>84</v>
      </c>
      <c r="K2887">
        <v>3795</v>
      </c>
    </row>
    <row r="2888" spans="1:11">
      <c r="A2888" t="s">
        <v>106</v>
      </c>
      <c r="B2888">
        <v>2211</v>
      </c>
      <c r="C2888" t="s">
        <v>54</v>
      </c>
      <c r="D2888" t="s">
        <v>49</v>
      </c>
      <c r="E2888" t="s">
        <v>23</v>
      </c>
      <c r="F2888" t="s">
        <v>98</v>
      </c>
      <c r="G2888" t="s">
        <v>99</v>
      </c>
      <c r="H2888" t="s">
        <v>5</v>
      </c>
      <c r="I2888" t="s">
        <v>83</v>
      </c>
      <c r="J2888" t="s">
        <v>84</v>
      </c>
      <c r="K2888">
        <v>37</v>
      </c>
    </row>
    <row r="2889" spans="1:11">
      <c r="A2889" t="s">
        <v>106</v>
      </c>
      <c r="B2889">
        <v>2187</v>
      </c>
      <c r="C2889" t="s">
        <v>34</v>
      </c>
      <c r="D2889" t="s">
        <v>35</v>
      </c>
      <c r="E2889" t="s">
        <v>23</v>
      </c>
      <c r="F2889" t="s">
        <v>16</v>
      </c>
      <c r="G2889" t="s">
        <v>17</v>
      </c>
      <c r="H2889" t="s">
        <v>1</v>
      </c>
      <c r="I2889" t="s">
        <v>83</v>
      </c>
      <c r="J2889" t="s">
        <v>84</v>
      </c>
      <c r="K2889">
        <v>690</v>
      </c>
    </row>
    <row r="2890" spans="1:11">
      <c r="A2890" t="s">
        <v>106</v>
      </c>
      <c r="B2890">
        <v>2164</v>
      </c>
      <c r="C2890" t="s">
        <v>56</v>
      </c>
      <c r="D2890" t="s">
        <v>33</v>
      </c>
      <c r="E2890" t="s">
        <v>23</v>
      </c>
      <c r="F2890" t="s">
        <v>9</v>
      </c>
      <c r="G2890" t="s">
        <v>10</v>
      </c>
      <c r="H2890" t="s">
        <v>1</v>
      </c>
      <c r="I2890" t="s">
        <v>83</v>
      </c>
      <c r="J2890" t="s">
        <v>84</v>
      </c>
      <c r="K2890">
        <v>317</v>
      </c>
    </row>
    <row r="2891" spans="1:11">
      <c r="A2891" t="s">
        <v>106</v>
      </c>
      <c r="B2891">
        <v>2201</v>
      </c>
      <c r="C2891" t="s">
        <v>51</v>
      </c>
      <c r="D2891" t="s">
        <v>31</v>
      </c>
      <c r="E2891" t="s">
        <v>23</v>
      </c>
      <c r="F2891" t="s">
        <v>12</v>
      </c>
      <c r="G2891" t="s">
        <v>13</v>
      </c>
      <c r="H2891" t="s">
        <v>1</v>
      </c>
      <c r="I2891" t="s">
        <v>85</v>
      </c>
      <c r="J2891" t="s">
        <v>86</v>
      </c>
      <c r="K2891">
        <v>570</v>
      </c>
    </row>
    <row r="2892" spans="1:11">
      <c r="A2892" t="s">
        <v>106</v>
      </c>
      <c r="B2892">
        <v>2221</v>
      </c>
      <c r="C2892" t="s">
        <v>58</v>
      </c>
      <c r="D2892" t="s">
        <v>22</v>
      </c>
      <c r="E2892" t="s">
        <v>23</v>
      </c>
      <c r="F2892" t="s">
        <v>0</v>
      </c>
      <c r="G2892" t="s">
        <v>24</v>
      </c>
      <c r="H2892" t="s">
        <v>1</v>
      </c>
      <c r="I2892" t="s">
        <v>83</v>
      </c>
      <c r="J2892" t="s">
        <v>84</v>
      </c>
      <c r="K2892">
        <v>19792</v>
      </c>
    </row>
    <row r="2893" spans="1:11">
      <c r="A2893" t="s">
        <v>106</v>
      </c>
      <c r="B2893">
        <v>2167</v>
      </c>
      <c r="C2893" t="s">
        <v>63</v>
      </c>
      <c r="D2893" t="s">
        <v>33</v>
      </c>
      <c r="E2893" t="s">
        <v>23</v>
      </c>
      <c r="F2893" t="s">
        <v>8</v>
      </c>
      <c r="G2893" t="s">
        <v>14</v>
      </c>
      <c r="H2893" t="s">
        <v>5</v>
      </c>
      <c r="I2893" t="s">
        <v>85</v>
      </c>
      <c r="J2893" t="s">
        <v>86</v>
      </c>
      <c r="K2893">
        <v>1368.5</v>
      </c>
    </row>
    <row r="2894" spans="1:11">
      <c r="A2894" t="s">
        <v>106</v>
      </c>
      <c r="B2894">
        <v>2244</v>
      </c>
      <c r="C2894" t="s">
        <v>45</v>
      </c>
      <c r="D2894" t="s">
        <v>26</v>
      </c>
      <c r="E2894" t="s">
        <v>23</v>
      </c>
      <c r="F2894" t="s">
        <v>16</v>
      </c>
      <c r="G2894" t="s">
        <v>17</v>
      </c>
      <c r="H2894" t="s">
        <v>5</v>
      </c>
      <c r="I2894" t="s">
        <v>83</v>
      </c>
      <c r="J2894" t="s">
        <v>84</v>
      </c>
      <c r="K2894">
        <v>332</v>
      </c>
    </row>
    <row r="2895" spans="1:11">
      <c r="A2895" t="s">
        <v>106</v>
      </c>
      <c r="B2895">
        <v>2217</v>
      </c>
      <c r="C2895" t="s">
        <v>36</v>
      </c>
      <c r="D2895" t="s">
        <v>22</v>
      </c>
      <c r="E2895" t="s">
        <v>23</v>
      </c>
      <c r="F2895" t="s">
        <v>16</v>
      </c>
      <c r="G2895" t="s">
        <v>17</v>
      </c>
      <c r="H2895" t="s">
        <v>5</v>
      </c>
      <c r="I2895" t="s">
        <v>83</v>
      </c>
      <c r="J2895" t="s">
        <v>84</v>
      </c>
      <c r="K2895">
        <v>1106</v>
      </c>
    </row>
    <row r="2896" spans="1:11">
      <c r="A2896" t="s">
        <v>106</v>
      </c>
      <c r="B2896">
        <v>2231</v>
      </c>
      <c r="C2896" t="s">
        <v>40</v>
      </c>
      <c r="D2896" t="s">
        <v>41</v>
      </c>
      <c r="E2896" t="s">
        <v>23</v>
      </c>
      <c r="F2896" t="s">
        <v>102</v>
      </c>
      <c r="G2896" t="s">
        <v>103</v>
      </c>
      <c r="H2896" t="s">
        <v>5</v>
      </c>
      <c r="I2896" t="s">
        <v>83</v>
      </c>
      <c r="J2896" t="s">
        <v>84</v>
      </c>
      <c r="K2896">
        <v>3</v>
      </c>
    </row>
    <row r="2897" spans="1:11">
      <c r="A2897" t="s">
        <v>106</v>
      </c>
      <c r="B2897">
        <v>2244</v>
      </c>
      <c r="C2897" t="s">
        <v>45</v>
      </c>
      <c r="D2897" t="s">
        <v>26</v>
      </c>
      <c r="E2897" t="s">
        <v>23</v>
      </c>
      <c r="F2897" t="s">
        <v>8</v>
      </c>
      <c r="G2897" t="s">
        <v>14</v>
      </c>
      <c r="H2897" t="s">
        <v>1</v>
      </c>
      <c r="I2897" t="s">
        <v>85</v>
      </c>
      <c r="J2897" t="s">
        <v>86</v>
      </c>
      <c r="K2897">
        <v>725</v>
      </c>
    </row>
    <row r="2898" spans="1:11">
      <c r="A2898" t="s">
        <v>106</v>
      </c>
      <c r="B2898">
        <v>2187</v>
      </c>
      <c r="C2898" t="s">
        <v>34</v>
      </c>
      <c r="D2898" t="s">
        <v>35</v>
      </c>
      <c r="E2898" t="s">
        <v>23</v>
      </c>
      <c r="F2898" t="s">
        <v>3</v>
      </c>
      <c r="G2898" t="s">
        <v>43</v>
      </c>
      <c r="H2898" t="s">
        <v>1</v>
      </c>
      <c r="I2898" t="s">
        <v>85</v>
      </c>
      <c r="J2898" t="s">
        <v>86</v>
      </c>
      <c r="K2898">
        <v>319</v>
      </c>
    </row>
    <row r="2899" spans="1:11">
      <c r="A2899" t="s">
        <v>106</v>
      </c>
      <c r="B2899">
        <v>2221</v>
      </c>
      <c r="C2899" t="s">
        <v>58</v>
      </c>
      <c r="D2899" t="s">
        <v>22</v>
      </c>
      <c r="E2899" t="s">
        <v>23</v>
      </c>
      <c r="F2899" t="s">
        <v>0</v>
      </c>
      <c r="G2899" t="s">
        <v>24</v>
      </c>
      <c r="H2899" t="s">
        <v>1</v>
      </c>
      <c r="I2899" t="s">
        <v>85</v>
      </c>
      <c r="J2899" t="s">
        <v>86</v>
      </c>
      <c r="K2899">
        <v>2988</v>
      </c>
    </row>
    <row r="2900" spans="1:11">
      <c r="A2900" t="s">
        <v>106</v>
      </c>
      <c r="B2900">
        <v>2224</v>
      </c>
      <c r="C2900" t="s">
        <v>60</v>
      </c>
      <c r="D2900" t="s">
        <v>41</v>
      </c>
      <c r="E2900" t="s">
        <v>23</v>
      </c>
      <c r="F2900" t="s">
        <v>8</v>
      </c>
      <c r="G2900" t="s">
        <v>14</v>
      </c>
      <c r="H2900" t="s">
        <v>5</v>
      </c>
      <c r="I2900" t="s">
        <v>85</v>
      </c>
      <c r="J2900" t="s">
        <v>86</v>
      </c>
      <c r="K2900">
        <v>225</v>
      </c>
    </row>
    <row r="2901" spans="1:11">
      <c r="A2901" t="s">
        <v>106</v>
      </c>
      <c r="B2901">
        <v>2234</v>
      </c>
      <c r="C2901" t="s">
        <v>61</v>
      </c>
      <c r="D2901" t="s">
        <v>38</v>
      </c>
      <c r="E2901" t="s">
        <v>23</v>
      </c>
      <c r="F2901" t="s">
        <v>2</v>
      </c>
      <c r="G2901" t="s">
        <v>11</v>
      </c>
      <c r="H2901" t="s">
        <v>5</v>
      </c>
      <c r="I2901" t="s">
        <v>83</v>
      </c>
      <c r="J2901" t="s">
        <v>84</v>
      </c>
      <c r="K2901">
        <v>286</v>
      </c>
    </row>
    <row r="2902" spans="1:11">
      <c r="A2902" t="s">
        <v>106</v>
      </c>
      <c r="B2902">
        <v>2221</v>
      </c>
      <c r="C2902" t="s">
        <v>58</v>
      </c>
      <c r="D2902" t="s">
        <v>22</v>
      </c>
      <c r="E2902" t="s">
        <v>23</v>
      </c>
      <c r="F2902" t="s">
        <v>0</v>
      </c>
      <c r="G2902" t="s">
        <v>24</v>
      </c>
      <c r="H2902" t="s">
        <v>5</v>
      </c>
      <c r="I2902" t="s">
        <v>83</v>
      </c>
      <c r="J2902" t="s">
        <v>84</v>
      </c>
      <c r="K2902">
        <v>7437</v>
      </c>
    </row>
    <row r="2903" spans="1:11">
      <c r="A2903" t="s">
        <v>106</v>
      </c>
      <c r="B2903">
        <v>2211</v>
      </c>
      <c r="C2903" t="s">
        <v>54</v>
      </c>
      <c r="D2903" t="s">
        <v>49</v>
      </c>
      <c r="E2903" t="s">
        <v>23</v>
      </c>
      <c r="F2903" t="s">
        <v>2</v>
      </c>
      <c r="G2903" t="s">
        <v>11</v>
      </c>
      <c r="H2903" t="s">
        <v>5</v>
      </c>
      <c r="I2903" t="s">
        <v>83</v>
      </c>
      <c r="J2903" t="s">
        <v>84</v>
      </c>
      <c r="K2903">
        <v>2738</v>
      </c>
    </row>
    <row r="2904" spans="1:11">
      <c r="A2904" t="s">
        <v>106</v>
      </c>
      <c r="B2904">
        <v>2184</v>
      </c>
      <c r="C2904" t="s">
        <v>47</v>
      </c>
      <c r="D2904" t="s">
        <v>35</v>
      </c>
      <c r="E2904" t="s">
        <v>23</v>
      </c>
      <c r="F2904" t="s">
        <v>4</v>
      </c>
      <c r="G2904" t="s">
        <v>6</v>
      </c>
      <c r="H2904" t="s">
        <v>5</v>
      </c>
      <c r="I2904" t="s">
        <v>85</v>
      </c>
      <c r="J2904" t="s">
        <v>86</v>
      </c>
      <c r="K2904">
        <v>30</v>
      </c>
    </row>
    <row r="2905" spans="1:11">
      <c r="A2905" t="s">
        <v>106</v>
      </c>
      <c r="B2905">
        <v>2187</v>
      </c>
      <c r="C2905" t="s">
        <v>34</v>
      </c>
      <c r="D2905" t="s">
        <v>35</v>
      </c>
      <c r="E2905" t="s">
        <v>23</v>
      </c>
      <c r="F2905" t="s">
        <v>3</v>
      </c>
      <c r="G2905" t="s">
        <v>43</v>
      </c>
      <c r="H2905" t="s">
        <v>5</v>
      </c>
      <c r="I2905" t="s">
        <v>83</v>
      </c>
      <c r="J2905" t="s">
        <v>84</v>
      </c>
      <c r="K2905">
        <v>6404</v>
      </c>
    </row>
    <row r="2906" spans="1:11">
      <c r="A2906" t="s">
        <v>106</v>
      </c>
      <c r="B2906">
        <v>2187</v>
      </c>
      <c r="C2906" t="s">
        <v>34</v>
      </c>
      <c r="D2906" t="s">
        <v>35</v>
      </c>
      <c r="E2906" t="s">
        <v>23</v>
      </c>
      <c r="F2906" t="s">
        <v>4</v>
      </c>
      <c r="G2906" t="s">
        <v>6</v>
      </c>
      <c r="H2906" t="s">
        <v>1</v>
      </c>
      <c r="I2906" t="s">
        <v>83</v>
      </c>
      <c r="J2906" t="s">
        <v>84</v>
      </c>
      <c r="K2906">
        <v>13188</v>
      </c>
    </row>
    <row r="2907" spans="1:11">
      <c r="A2907" t="s">
        <v>106</v>
      </c>
      <c r="B2907">
        <v>2234</v>
      </c>
      <c r="C2907" t="s">
        <v>61</v>
      </c>
      <c r="D2907" t="s">
        <v>38</v>
      </c>
      <c r="E2907" t="s">
        <v>23</v>
      </c>
      <c r="F2907" t="s">
        <v>4</v>
      </c>
      <c r="G2907" t="s">
        <v>6</v>
      </c>
      <c r="H2907" t="s">
        <v>5</v>
      </c>
      <c r="I2907" t="s">
        <v>85</v>
      </c>
      <c r="J2907" t="s">
        <v>86</v>
      </c>
      <c r="K2907">
        <v>27</v>
      </c>
    </row>
    <row r="2908" spans="1:11">
      <c r="A2908" t="s">
        <v>106</v>
      </c>
      <c r="B2908">
        <v>2174</v>
      </c>
      <c r="C2908" t="s">
        <v>59</v>
      </c>
      <c r="D2908" t="s">
        <v>53</v>
      </c>
      <c r="E2908" t="s">
        <v>23</v>
      </c>
      <c r="F2908" t="s">
        <v>9</v>
      </c>
      <c r="G2908" t="s">
        <v>10</v>
      </c>
      <c r="H2908" t="s">
        <v>5</v>
      </c>
      <c r="I2908" t="s">
        <v>85</v>
      </c>
      <c r="J2908" t="s">
        <v>86</v>
      </c>
      <c r="K2908">
        <v>55</v>
      </c>
    </row>
    <row r="2909" spans="1:11">
      <c r="A2909" t="s">
        <v>106</v>
      </c>
      <c r="B2909">
        <v>2177</v>
      </c>
      <c r="C2909" t="s">
        <v>52</v>
      </c>
      <c r="D2909" t="s">
        <v>53</v>
      </c>
      <c r="E2909" t="s">
        <v>23</v>
      </c>
      <c r="F2909" t="s">
        <v>2</v>
      </c>
      <c r="G2909" t="s">
        <v>11</v>
      </c>
      <c r="H2909" t="s">
        <v>5</v>
      </c>
      <c r="I2909" t="s">
        <v>83</v>
      </c>
      <c r="J2909" t="s">
        <v>84</v>
      </c>
      <c r="K2909">
        <v>2539</v>
      </c>
    </row>
    <row r="2910" spans="1:11">
      <c r="A2910" t="s">
        <v>106</v>
      </c>
      <c r="B2910">
        <v>2187</v>
      </c>
      <c r="C2910" t="s">
        <v>34</v>
      </c>
      <c r="D2910" t="s">
        <v>35</v>
      </c>
      <c r="E2910" t="s">
        <v>23</v>
      </c>
      <c r="F2910" t="s">
        <v>4</v>
      </c>
      <c r="G2910" t="s">
        <v>6</v>
      </c>
      <c r="H2910" t="s">
        <v>1</v>
      </c>
      <c r="I2910" t="s">
        <v>85</v>
      </c>
      <c r="J2910" t="s">
        <v>86</v>
      </c>
      <c r="K2910">
        <v>3258</v>
      </c>
    </row>
    <row r="2911" spans="1:11">
      <c r="A2911" t="s">
        <v>106</v>
      </c>
      <c r="B2911">
        <v>2167</v>
      </c>
      <c r="C2911" t="s">
        <v>63</v>
      </c>
      <c r="D2911" t="s">
        <v>33</v>
      </c>
      <c r="E2911" t="s">
        <v>23</v>
      </c>
      <c r="F2911" t="s">
        <v>9</v>
      </c>
      <c r="G2911" t="s">
        <v>10</v>
      </c>
      <c r="H2911" t="s">
        <v>5</v>
      </c>
      <c r="I2911" t="s">
        <v>85</v>
      </c>
      <c r="J2911" t="s">
        <v>86</v>
      </c>
      <c r="K2911">
        <v>770</v>
      </c>
    </row>
    <row r="2912" spans="1:11">
      <c r="A2912" t="s">
        <v>106</v>
      </c>
      <c r="B2912">
        <v>2174</v>
      </c>
      <c r="C2912" t="s">
        <v>59</v>
      </c>
      <c r="D2912" t="s">
        <v>53</v>
      </c>
      <c r="E2912" t="s">
        <v>23</v>
      </c>
      <c r="F2912" t="s">
        <v>3</v>
      </c>
      <c r="G2912" t="s">
        <v>43</v>
      </c>
      <c r="H2912" t="s">
        <v>1</v>
      </c>
      <c r="I2912" t="s">
        <v>83</v>
      </c>
      <c r="J2912" t="s">
        <v>84</v>
      </c>
      <c r="K2912">
        <v>558</v>
      </c>
    </row>
    <row r="2913" spans="1:11">
      <c r="A2913" t="s">
        <v>106</v>
      </c>
      <c r="B2913">
        <v>2214</v>
      </c>
      <c r="C2913" t="s">
        <v>21</v>
      </c>
      <c r="D2913" t="s">
        <v>22</v>
      </c>
      <c r="E2913" t="s">
        <v>23</v>
      </c>
      <c r="F2913" t="s">
        <v>8</v>
      </c>
      <c r="G2913" t="s">
        <v>14</v>
      </c>
      <c r="H2913" t="s">
        <v>5</v>
      </c>
      <c r="I2913" t="s">
        <v>83</v>
      </c>
      <c r="J2913" t="s">
        <v>84</v>
      </c>
      <c r="K2913">
        <v>162</v>
      </c>
    </row>
    <row r="2914" spans="1:11">
      <c r="A2914" t="s">
        <v>106</v>
      </c>
      <c r="B2914">
        <v>2167</v>
      </c>
      <c r="C2914" t="s">
        <v>63</v>
      </c>
      <c r="D2914" t="s">
        <v>33</v>
      </c>
      <c r="E2914" t="s">
        <v>23</v>
      </c>
      <c r="F2914" t="s">
        <v>95</v>
      </c>
      <c r="G2914" t="s">
        <v>96</v>
      </c>
      <c r="H2914" t="s">
        <v>97</v>
      </c>
      <c r="I2914" t="s">
        <v>85</v>
      </c>
      <c r="J2914" t="s">
        <v>86</v>
      </c>
      <c r="K2914">
        <v>33</v>
      </c>
    </row>
    <row r="2915" spans="1:11">
      <c r="A2915" t="s">
        <v>106</v>
      </c>
      <c r="B2915">
        <v>2181</v>
      </c>
      <c r="C2915" t="s">
        <v>55</v>
      </c>
      <c r="D2915" t="s">
        <v>53</v>
      </c>
      <c r="E2915" t="s">
        <v>23</v>
      </c>
      <c r="F2915" t="s">
        <v>8</v>
      </c>
      <c r="G2915" t="s">
        <v>14</v>
      </c>
      <c r="H2915" t="s">
        <v>5</v>
      </c>
      <c r="I2915" t="s">
        <v>85</v>
      </c>
      <c r="J2915" t="s">
        <v>86</v>
      </c>
      <c r="K2915">
        <v>1113</v>
      </c>
    </row>
    <row r="2916" spans="1:11">
      <c r="A2916" t="s">
        <v>106</v>
      </c>
      <c r="B2916">
        <v>2194</v>
      </c>
      <c r="C2916" t="s">
        <v>30</v>
      </c>
      <c r="D2916" t="s">
        <v>31</v>
      </c>
      <c r="E2916" t="s">
        <v>23</v>
      </c>
      <c r="F2916" t="s">
        <v>0</v>
      </c>
      <c r="G2916" t="s">
        <v>24</v>
      </c>
      <c r="H2916" t="s">
        <v>1</v>
      </c>
      <c r="I2916" t="s">
        <v>83</v>
      </c>
      <c r="J2916" t="s">
        <v>84</v>
      </c>
      <c r="K2916">
        <v>4107</v>
      </c>
    </row>
    <row r="2917" spans="1:11">
      <c r="A2917" t="s">
        <v>106</v>
      </c>
      <c r="B2917">
        <v>2204</v>
      </c>
      <c r="C2917" t="s">
        <v>48</v>
      </c>
      <c r="D2917" t="s">
        <v>49</v>
      </c>
      <c r="E2917" t="s">
        <v>23</v>
      </c>
      <c r="F2917" t="s">
        <v>3</v>
      </c>
      <c r="G2917" t="s">
        <v>43</v>
      </c>
      <c r="H2917" t="s">
        <v>5</v>
      </c>
      <c r="I2917" t="s">
        <v>85</v>
      </c>
      <c r="J2917" t="s">
        <v>86</v>
      </c>
      <c r="K2917">
        <v>276</v>
      </c>
    </row>
    <row r="2918" spans="1:11">
      <c r="A2918" t="s">
        <v>106</v>
      </c>
      <c r="B2918">
        <v>2157</v>
      </c>
      <c r="C2918" t="s">
        <v>46</v>
      </c>
      <c r="D2918" t="s">
        <v>29</v>
      </c>
      <c r="E2918" t="s">
        <v>23</v>
      </c>
      <c r="F2918" t="s">
        <v>2</v>
      </c>
      <c r="G2918" t="s">
        <v>11</v>
      </c>
      <c r="H2918" t="s">
        <v>5</v>
      </c>
      <c r="I2918" t="s">
        <v>85</v>
      </c>
      <c r="J2918" t="s">
        <v>86</v>
      </c>
      <c r="K2918">
        <v>725</v>
      </c>
    </row>
    <row r="2919" spans="1:11">
      <c r="A2919" t="s">
        <v>106</v>
      </c>
      <c r="B2919">
        <v>2237</v>
      </c>
      <c r="C2919" t="s">
        <v>42</v>
      </c>
      <c r="D2919" t="s">
        <v>38</v>
      </c>
      <c r="E2919" t="s">
        <v>23</v>
      </c>
      <c r="F2919" t="s">
        <v>0</v>
      </c>
      <c r="G2919" t="s">
        <v>24</v>
      </c>
      <c r="H2919" t="s">
        <v>5</v>
      </c>
      <c r="I2919" t="s">
        <v>83</v>
      </c>
      <c r="J2919" t="s">
        <v>84</v>
      </c>
      <c r="K2919">
        <v>6421</v>
      </c>
    </row>
    <row r="2920" spans="1:11">
      <c r="A2920" t="s">
        <v>106</v>
      </c>
      <c r="B2920">
        <v>2164</v>
      </c>
      <c r="C2920" t="s">
        <v>56</v>
      </c>
      <c r="D2920" t="s">
        <v>33</v>
      </c>
      <c r="E2920" t="s">
        <v>23</v>
      </c>
      <c r="F2920" t="s">
        <v>16</v>
      </c>
      <c r="G2920" t="s">
        <v>17</v>
      </c>
      <c r="H2920" t="s">
        <v>1</v>
      </c>
      <c r="I2920" t="s">
        <v>83</v>
      </c>
      <c r="J2920" t="s">
        <v>84</v>
      </c>
      <c r="K2920">
        <v>647</v>
      </c>
    </row>
    <row r="2921" spans="1:11">
      <c r="A2921" t="s">
        <v>106</v>
      </c>
      <c r="B2921">
        <v>2181</v>
      </c>
      <c r="C2921" t="s">
        <v>55</v>
      </c>
      <c r="D2921" t="s">
        <v>53</v>
      </c>
      <c r="E2921" t="s">
        <v>23</v>
      </c>
      <c r="F2921" t="s">
        <v>16</v>
      </c>
      <c r="G2921" t="s">
        <v>17</v>
      </c>
      <c r="H2921" t="s">
        <v>5</v>
      </c>
      <c r="I2921" t="s">
        <v>85</v>
      </c>
      <c r="J2921" t="s">
        <v>86</v>
      </c>
      <c r="K2921">
        <v>221</v>
      </c>
    </row>
    <row r="2922" spans="1:11">
      <c r="A2922" t="s">
        <v>106</v>
      </c>
      <c r="B2922">
        <v>2251</v>
      </c>
      <c r="C2922" t="s">
        <v>25</v>
      </c>
      <c r="D2922" t="s">
        <v>26</v>
      </c>
      <c r="E2922" t="s">
        <v>27</v>
      </c>
      <c r="F2922" t="s">
        <v>95</v>
      </c>
      <c r="G2922" t="s">
        <v>96</v>
      </c>
      <c r="H2922" t="s">
        <v>97</v>
      </c>
      <c r="I2922" t="s">
        <v>85</v>
      </c>
      <c r="J2922" t="s">
        <v>86</v>
      </c>
      <c r="K2922">
        <v>33</v>
      </c>
    </row>
    <row r="2923" spans="1:11">
      <c r="A2923" t="s">
        <v>106</v>
      </c>
      <c r="B2923">
        <v>2194</v>
      </c>
      <c r="C2923" t="s">
        <v>30</v>
      </c>
      <c r="D2923" t="s">
        <v>31</v>
      </c>
      <c r="E2923" t="s">
        <v>23</v>
      </c>
      <c r="F2923" t="s">
        <v>102</v>
      </c>
      <c r="G2923" t="s">
        <v>103</v>
      </c>
      <c r="H2923" t="s">
        <v>1</v>
      </c>
      <c r="I2923" t="s">
        <v>83</v>
      </c>
      <c r="J2923" t="s">
        <v>84</v>
      </c>
      <c r="K2923">
        <v>7</v>
      </c>
    </row>
    <row r="2924" spans="1:11">
      <c r="A2924" t="s">
        <v>106</v>
      </c>
      <c r="B2924">
        <v>2187</v>
      </c>
      <c r="C2924" t="s">
        <v>34</v>
      </c>
      <c r="D2924" t="s">
        <v>35</v>
      </c>
      <c r="E2924" t="s">
        <v>23</v>
      </c>
      <c r="F2924" t="s">
        <v>0</v>
      </c>
      <c r="G2924" t="s">
        <v>24</v>
      </c>
      <c r="H2924" t="s">
        <v>1</v>
      </c>
      <c r="I2924" t="s">
        <v>85</v>
      </c>
      <c r="J2924" t="s">
        <v>86</v>
      </c>
      <c r="K2924">
        <v>2648</v>
      </c>
    </row>
    <row r="2925" spans="1:11">
      <c r="A2925" t="s">
        <v>106</v>
      </c>
      <c r="B2925">
        <v>2237</v>
      </c>
      <c r="C2925" t="s">
        <v>42</v>
      </c>
      <c r="D2925" t="s">
        <v>38</v>
      </c>
      <c r="E2925" t="s">
        <v>23</v>
      </c>
      <c r="F2925" t="s">
        <v>8</v>
      </c>
      <c r="G2925" t="s">
        <v>14</v>
      </c>
      <c r="H2925" t="s">
        <v>5</v>
      </c>
      <c r="I2925" t="s">
        <v>83</v>
      </c>
      <c r="J2925" t="s">
        <v>84</v>
      </c>
      <c r="K2925">
        <v>993</v>
      </c>
    </row>
    <row r="2926" spans="1:11">
      <c r="A2926" t="s">
        <v>106</v>
      </c>
      <c r="B2926">
        <v>2174</v>
      </c>
      <c r="C2926" t="s">
        <v>59</v>
      </c>
      <c r="D2926" t="s">
        <v>53</v>
      </c>
      <c r="E2926" t="s">
        <v>23</v>
      </c>
      <c r="F2926" t="s">
        <v>2</v>
      </c>
      <c r="G2926" t="s">
        <v>11</v>
      </c>
      <c r="H2926" t="s">
        <v>1</v>
      </c>
      <c r="I2926" t="s">
        <v>83</v>
      </c>
      <c r="J2926" t="s">
        <v>84</v>
      </c>
      <c r="K2926">
        <v>10037</v>
      </c>
    </row>
    <row r="2927" spans="1:11">
      <c r="A2927" t="s">
        <v>106</v>
      </c>
      <c r="B2927">
        <v>2224</v>
      </c>
      <c r="C2927" t="s">
        <v>60</v>
      </c>
      <c r="D2927" t="s">
        <v>41</v>
      </c>
      <c r="E2927" t="s">
        <v>23</v>
      </c>
      <c r="F2927" t="s">
        <v>3</v>
      </c>
      <c r="G2927" t="s">
        <v>43</v>
      </c>
      <c r="H2927" t="s">
        <v>1</v>
      </c>
      <c r="I2927" t="s">
        <v>85</v>
      </c>
      <c r="J2927" t="s">
        <v>86</v>
      </c>
      <c r="K2927">
        <v>62</v>
      </c>
    </row>
    <row r="2928" spans="1:11">
      <c r="A2928" t="s">
        <v>106</v>
      </c>
      <c r="B2928">
        <v>2187</v>
      </c>
      <c r="C2928" t="s">
        <v>34</v>
      </c>
      <c r="D2928" t="s">
        <v>35</v>
      </c>
      <c r="E2928" t="s">
        <v>23</v>
      </c>
      <c r="F2928" t="s">
        <v>95</v>
      </c>
      <c r="G2928" t="s">
        <v>96</v>
      </c>
      <c r="H2928" t="s">
        <v>97</v>
      </c>
      <c r="I2928" t="s">
        <v>83</v>
      </c>
      <c r="J2928" t="s">
        <v>84</v>
      </c>
      <c r="K2928">
        <v>3</v>
      </c>
    </row>
    <row r="2929" spans="1:11">
      <c r="A2929" t="s">
        <v>106</v>
      </c>
      <c r="B2929">
        <v>2177</v>
      </c>
      <c r="C2929" t="s">
        <v>52</v>
      </c>
      <c r="D2929" t="s">
        <v>53</v>
      </c>
      <c r="E2929" t="s">
        <v>23</v>
      </c>
      <c r="F2929" t="s">
        <v>0</v>
      </c>
      <c r="G2929" t="s">
        <v>24</v>
      </c>
      <c r="H2929" t="s">
        <v>5</v>
      </c>
      <c r="I2929" t="s">
        <v>83</v>
      </c>
      <c r="J2929" t="s">
        <v>84</v>
      </c>
      <c r="K2929">
        <v>5199</v>
      </c>
    </row>
    <row r="2930" spans="1:11">
      <c r="A2930" t="s">
        <v>106</v>
      </c>
      <c r="B2930">
        <v>2164</v>
      </c>
      <c r="C2930" t="s">
        <v>56</v>
      </c>
      <c r="D2930" t="s">
        <v>33</v>
      </c>
      <c r="E2930" t="s">
        <v>23</v>
      </c>
      <c r="F2930" t="s">
        <v>16</v>
      </c>
      <c r="G2930" t="s">
        <v>17</v>
      </c>
      <c r="H2930" t="s">
        <v>5</v>
      </c>
      <c r="I2930" t="s">
        <v>83</v>
      </c>
      <c r="J2930" t="s">
        <v>84</v>
      </c>
      <c r="K2930">
        <v>482</v>
      </c>
    </row>
    <row r="2931" spans="1:11">
      <c r="A2931" t="s">
        <v>106</v>
      </c>
      <c r="B2931">
        <v>2197</v>
      </c>
      <c r="C2931" t="s">
        <v>62</v>
      </c>
      <c r="D2931" t="s">
        <v>31</v>
      </c>
      <c r="E2931" t="s">
        <v>23</v>
      </c>
      <c r="F2931" t="s">
        <v>0</v>
      </c>
      <c r="G2931" t="s">
        <v>24</v>
      </c>
      <c r="H2931" t="s">
        <v>1</v>
      </c>
      <c r="I2931" t="s">
        <v>83</v>
      </c>
      <c r="J2931" t="s">
        <v>84</v>
      </c>
      <c r="K2931">
        <v>19536</v>
      </c>
    </row>
    <row r="2932" spans="1:11">
      <c r="A2932" t="s">
        <v>106</v>
      </c>
      <c r="B2932">
        <v>2184</v>
      </c>
      <c r="C2932" t="s">
        <v>47</v>
      </c>
      <c r="D2932" t="s">
        <v>35</v>
      </c>
      <c r="E2932" t="s">
        <v>23</v>
      </c>
      <c r="F2932" t="s">
        <v>16</v>
      </c>
      <c r="G2932" t="s">
        <v>17</v>
      </c>
      <c r="H2932" t="s">
        <v>1</v>
      </c>
      <c r="I2932" t="s">
        <v>85</v>
      </c>
      <c r="J2932" t="s">
        <v>86</v>
      </c>
      <c r="K2932">
        <v>98</v>
      </c>
    </row>
    <row r="2933" spans="1:11">
      <c r="A2933" t="s">
        <v>106</v>
      </c>
      <c r="B2933">
        <v>2201</v>
      </c>
      <c r="C2933" t="s">
        <v>51</v>
      </c>
      <c r="D2933" t="s">
        <v>31</v>
      </c>
      <c r="E2933" t="s">
        <v>23</v>
      </c>
      <c r="F2933" t="s">
        <v>3</v>
      </c>
      <c r="G2933" t="s">
        <v>43</v>
      </c>
      <c r="H2933" t="s">
        <v>1</v>
      </c>
      <c r="I2933" t="s">
        <v>83</v>
      </c>
      <c r="J2933" t="s">
        <v>84</v>
      </c>
      <c r="K2933">
        <v>2996</v>
      </c>
    </row>
    <row r="2934" spans="1:11">
      <c r="A2934" t="s">
        <v>106</v>
      </c>
      <c r="B2934">
        <v>2191</v>
      </c>
      <c r="C2934" t="s">
        <v>39</v>
      </c>
      <c r="D2934" t="s">
        <v>35</v>
      </c>
      <c r="E2934" t="s">
        <v>23</v>
      </c>
      <c r="F2934" t="s">
        <v>16</v>
      </c>
      <c r="G2934" t="s">
        <v>17</v>
      </c>
      <c r="H2934" t="s">
        <v>1</v>
      </c>
      <c r="I2934" t="s">
        <v>85</v>
      </c>
      <c r="J2934" t="s">
        <v>86</v>
      </c>
      <c r="K2934">
        <v>58</v>
      </c>
    </row>
    <row r="2935" spans="1:11">
      <c r="A2935" t="s">
        <v>106</v>
      </c>
      <c r="B2935">
        <v>2227</v>
      </c>
      <c r="C2935" t="s">
        <v>44</v>
      </c>
      <c r="D2935" t="s">
        <v>41</v>
      </c>
      <c r="E2935" t="s">
        <v>23</v>
      </c>
      <c r="F2935" t="s">
        <v>8</v>
      </c>
      <c r="G2935" t="s">
        <v>14</v>
      </c>
      <c r="H2935" t="s">
        <v>5</v>
      </c>
      <c r="I2935" t="s">
        <v>85</v>
      </c>
      <c r="J2935" t="s">
        <v>86</v>
      </c>
      <c r="K2935">
        <v>1945</v>
      </c>
    </row>
    <row r="2936" spans="1:11">
      <c r="A2936" t="s">
        <v>106</v>
      </c>
      <c r="B2936">
        <v>2241</v>
      </c>
      <c r="C2936" t="s">
        <v>37</v>
      </c>
      <c r="D2936" t="s">
        <v>38</v>
      </c>
      <c r="E2936" t="s">
        <v>23</v>
      </c>
      <c r="F2936" t="s">
        <v>2</v>
      </c>
      <c r="G2936" t="s">
        <v>11</v>
      </c>
      <c r="H2936" t="s">
        <v>1</v>
      </c>
      <c r="I2936" t="s">
        <v>85</v>
      </c>
      <c r="J2936" t="s">
        <v>86</v>
      </c>
      <c r="K2936">
        <v>6016</v>
      </c>
    </row>
    <row r="2937" spans="1:11">
      <c r="A2937" t="s">
        <v>106</v>
      </c>
      <c r="B2937">
        <v>2201</v>
      </c>
      <c r="C2937" t="s">
        <v>51</v>
      </c>
      <c r="D2937" t="s">
        <v>31</v>
      </c>
      <c r="E2937" t="s">
        <v>23</v>
      </c>
      <c r="F2937" t="s">
        <v>9</v>
      </c>
      <c r="G2937" t="s">
        <v>10</v>
      </c>
      <c r="H2937" t="s">
        <v>1</v>
      </c>
      <c r="I2937" t="s">
        <v>83</v>
      </c>
      <c r="J2937" t="s">
        <v>84</v>
      </c>
      <c r="K2937">
        <v>3743</v>
      </c>
    </row>
    <row r="2938" spans="1:11">
      <c r="A2938" t="s">
        <v>106</v>
      </c>
      <c r="B2938">
        <v>2161</v>
      </c>
      <c r="C2938" t="s">
        <v>28</v>
      </c>
      <c r="D2938" t="s">
        <v>29</v>
      </c>
      <c r="E2938" t="s">
        <v>23</v>
      </c>
      <c r="F2938" t="s">
        <v>4</v>
      </c>
      <c r="G2938" t="s">
        <v>6</v>
      </c>
      <c r="H2938" t="s">
        <v>1</v>
      </c>
      <c r="I2938" t="s">
        <v>83</v>
      </c>
      <c r="J2938" t="s">
        <v>84</v>
      </c>
      <c r="K2938">
        <v>10743</v>
      </c>
    </row>
    <row r="2939" spans="1:11">
      <c r="A2939" t="s">
        <v>106</v>
      </c>
      <c r="B2939">
        <v>2207</v>
      </c>
      <c r="C2939" t="s">
        <v>57</v>
      </c>
      <c r="D2939" t="s">
        <v>49</v>
      </c>
      <c r="E2939" t="s">
        <v>23</v>
      </c>
      <c r="F2939" t="s">
        <v>4</v>
      </c>
      <c r="G2939" t="s">
        <v>6</v>
      </c>
      <c r="H2939" t="s">
        <v>1</v>
      </c>
      <c r="I2939" t="s">
        <v>85</v>
      </c>
      <c r="J2939" t="s">
        <v>86</v>
      </c>
      <c r="K2939">
        <v>2591</v>
      </c>
    </row>
    <row r="2940" spans="1:11">
      <c r="A2940" t="s">
        <v>106</v>
      </c>
      <c r="B2940">
        <v>2161</v>
      </c>
      <c r="C2940" t="s">
        <v>28</v>
      </c>
      <c r="D2940" t="s">
        <v>29</v>
      </c>
      <c r="E2940" t="s">
        <v>23</v>
      </c>
      <c r="F2940" t="s">
        <v>12</v>
      </c>
      <c r="G2940" t="s">
        <v>13</v>
      </c>
      <c r="H2940" t="s">
        <v>5</v>
      </c>
      <c r="I2940" t="s">
        <v>85</v>
      </c>
      <c r="J2940" t="s">
        <v>86</v>
      </c>
      <c r="K2940">
        <v>503</v>
      </c>
    </row>
    <row r="2941" spans="1:11">
      <c r="A2941" t="s">
        <v>106</v>
      </c>
      <c r="B2941">
        <v>2231</v>
      </c>
      <c r="C2941" t="s">
        <v>40</v>
      </c>
      <c r="D2941" t="s">
        <v>41</v>
      </c>
      <c r="E2941" t="s">
        <v>23</v>
      </c>
      <c r="F2941" t="s">
        <v>16</v>
      </c>
      <c r="G2941" t="s">
        <v>17</v>
      </c>
      <c r="H2941" t="s">
        <v>1</v>
      </c>
      <c r="I2941" t="s">
        <v>83</v>
      </c>
      <c r="J2941" t="s">
        <v>84</v>
      </c>
      <c r="K2941">
        <v>799</v>
      </c>
    </row>
    <row r="2942" spans="1:11">
      <c r="A2942" t="s">
        <v>106</v>
      </c>
      <c r="B2942">
        <v>2251</v>
      </c>
      <c r="C2942" t="s">
        <v>25</v>
      </c>
      <c r="D2942" t="s">
        <v>26</v>
      </c>
      <c r="E2942" t="s">
        <v>27</v>
      </c>
      <c r="F2942" t="s">
        <v>0</v>
      </c>
      <c r="G2942" t="s">
        <v>24</v>
      </c>
      <c r="H2942" t="s">
        <v>1</v>
      </c>
      <c r="I2942" t="s">
        <v>85</v>
      </c>
      <c r="J2942" t="s">
        <v>86</v>
      </c>
      <c r="K2942">
        <v>3485</v>
      </c>
    </row>
    <row r="2943" spans="1:11">
      <c r="A2943" t="s">
        <v>106</v>
      </c>
      <c r="B2943">
        <v>2174</v>
      </c>
      <c r="C2943" t="s">
        <v>59</v>
      </c>
      <c r="D2943" t="s">
        <v>53</v>
      </c>
      <c r="E2943" t="s">
        <v>23</v>
      </c>
      <c r="F2943" t="s">
        <v>2</v>
      </c>
      <c r="G2943" t="s">
        <v>11</v>
      </c>
      <c r="H2943" t="s">
        <v>5</v>
      </c>
      <c r="I2943" t="s">
        <v>85</v>
      </c>
      <c r="J2943" t="s">
        <v>86</v>
      </c>
      <c r="K2943">
        <v>50</v>
      </c>
    </row>
    <row r="2944" spans="1:11">
      <c r="A2944" t="s">
        <v>106</v>
      </c>
      <c r="B2944">
        <v>2191</v>
      </c>
      <c r="C2944" t="s">
        <v>39</v>
      </c>
      <c r="D2944" t="s">
        <v>35</v>
      </c>
      <c r="E2944" t="s">
        <v>23</v>
      </c>
      <c r="F2944" t="s">
        <v>2</v>
      </c>
      <c r="G2944" t="s">
        <v>11</v>
      </c>
      <c r="H2944" t="s">
        <v>1</v>
      </c>
      <c r="I2944" t="s">
        <v>85</v>
      </c>
      <c r="J2944" t="s">
        <v>86</v>
      </c>
      <c r="K2944">
        <v>9950</v>
      </c>
    </row>
    <row r="2945" spans="1:11">
      <c r="A2945" t="s">
        <v>106</v>
      </c>
      <c r="B2945">
        <v>2214</v>
      </c>
      <c r="C2945" t="s">
        <v>21</v>
      </c>
      <c r="D2945" t="s">
        <v>22</v>
      </c>
      <c r="E2945" t="s">
        <v>23</v>
      </c>
      <c r="F2945" t="s">
        <v>3</v>
      </c>
      <c r="G2945" t="s">
        <v>43</v>
      </c>
      <c r="H2945" t="s">
        <v>5</v>
      </c>
      <c r="I2945" t="s">
        <v>85</v>
      </c>
      <c r="J2945" t="s">
        <v>86</v>
      </c>
      <c r="K2945">
        <v>347</v>
      </c>
    </row>
    <row r="2946" spans="1:11">
      <c r="A2946" t="s">
        <v>106</v>
      </c>
      <c r="B2946">
        <v>2167</v>
      </c>
      <c r="C2946" t="s">
        <v>63</v>
      </c>
      <c r="D2946" t="s">
        <v>33</v>
      </c>
      <c r="E2946" t="s">
        <v>23</v>
      </c>
      <c r="F2946" t="s">
        <v>8</v>
      </c>
      <c r="G2946" t="s">
        <v>14</v>
      </c>
      <c r="H2946" t="s">
        <v>5</v>
      </c>
      <c r="I2946" t="s">
        <v>83</v>
      </c>
      <c r="J2946" t="s">
        <v>84</v>
      </c>
      <c r="K2946">
        <v>1409.5</v>
      </c>
    </row>
    <row r="2947" spans="1:11">
      <c r="A2947" t="s">
        <v>106</v>
      </c>
      <c r="B2947">
        <v>2197</v>
      </c>
      <c r="C2947" t="s">
        <v>62</v>
      </c>
      <c r="D2947" t="s">
        <v>31</v>
      </c>
      <c r="E2947" t="s">
        <v>23</v>
      </c>
      <c r="F2947" t="s">
        <v>3</v>
      </c>
      <c r="G2947" t="s">
        <v>43</v>
      </c>
      <c r="H2947" t="s">
        <v>5</v>
      </c>
      <c r="I2947" t="s">
        <v>85</v>
      </c>
      <c r="J2947" t="s">
        <v>86</v>
      </c>
      <c r="K2947">
        <v>431.5</v>
      </c>
    </row>
    <row r="2948" spans="1:11">
      <c r="A2948" t="s">
        <v>106</v>
      </c>
      <c r="B2948">
        <v>2244</v>
      </c>
      <c r="C2948" t="s">
        <v>45</v>
      </c>
      <c r="D2948" t="s">
        <v>26</v>
      </c>
      <c r="E2948" t="s">
        <v>23</v>
      </c>
      <c r="F2948" t="s">
        <v>9</v>
      </c>
      <c r="G2948" t="s">
        <v>10</v>
      </c>
      <c r="H2948" t="s">
        <v>1</v>
      </c>
      <c r="I2948" t="s">
        <v>83</v>
      </c>
      <c r="J2948" t="s">
        <v>84</v>
      </c>
      <c r="K2948">
        <v>671</v>
      </c>
    </row>
    <row r="2949" spans="1:11">
      <c r="A2949" t="s">
        <v>106</v>
      </c>
      <c r="B2949">
        <v>2191</v>
      </c>
      <c r="C2949" t="s">
        <v>39</v>
      </c>
      <c r="D2949" t="s">
        <v>35</v>
      </c>
      <c r="E2949" t="s">
        <v>23</v>
      </c>
      <c r="F2949" t="s">
        <v>16</v>
      </c>
      <c r="G2949" t="s">
        <v>17</v>
      </c>
      <c r="H2949" t="s">
        <v>5</v>
      </c>
      <c r="I2949" t="s">
        <v>85</v>
      </c>
      <c r="J2949" t="s">
        <v>86</v>
      </c>
      <c r="K2949">
        <v>161</v>
      </c>
    </row>
    <row r="2950" spans="1:11">
      <c r="A2950" t="s">
        <v>106</v>
      </c>
      <c r="B2950">
        <v>2171</v>
      </c>
      <c r="C2950" t="s">
        <v>32</v>
      </c>
      <c r="D2950" t="s">
        <v>33</v>
      </c>
      <c r="E2950" t="s">
        <v>23</v>
      </c>
      <c r="F2950" t="s">
        <v>3</v>
      </c>
      <c r="G2950" t="s">
        <v>43</v>
      </c>
      <c r="H2950" t="s">
        <v>1</v>
      </c>
      <c r="I2950" t="s">
        <v>85</v>
      </c>
      <c r="J2950" t="s">
        <v>86</v>
      </c>
      <c r="K2950">
        <v>204</v>
      </c>
    </row>
    <row r="2951" spans="1:11">
      <c r="A2951" t="s">
        <v>106</v>
      </c>
      <c r="B2951">
        <v>2227</v>
      </c>
      <c r="C2951" t="s">
        <v>44</v>
      </c>
      <c r="D2951" t="s">
        <v>41</v>
      </c>
      <c r="E2951" t="s">
        <v>23</v>
      </c>
      <c r="F2951" t="s">
        <v>16</v>
      </c>
      <c r="G2951" t="s">
        <v>17</v>
      </c>
      <c r="H2951" t="s">
        <v>1</v>
      </c>
      <c r="I2951" t="s">
        <v>83</v>
      </c>
      <c r="J2951" t="s">
        <v>84</v>
      </c>
      <c r="K2951">
        <v>710</v>
      </c>
    </row>
    <row r="2952" spans="1:11">
      <c r="A2952" t="s">
        <v>106</v>
      </c>
      <c r="B2952">
        <v>2187</v>
      </c>
      <c r="C2952" t="s">
        <v>34</v>
      </c>
      <c r="D2952" t="s">
        <v>35</v>
      </c>
      <c r="E2952" t="s">
        <v>23</v>
      </c>
      <c r="F2952" t="s">
        <v>93</v>
      </c>
      <c r="G2952" t="s">
        <v>94</v>
      </c>
      <c r="H2952" t="s">
        <v>5</v>
      </c>
      <c r="I2952" t="s">
        <v>83</v>
      </c>
      <c r="J2952" t="s">
        <v>84</v>
      </c>
      <c r="K2952">
        <v>3</v>
      </c>
    </row>
    <row r="2953" spans="1:11">
      <c r="A2953" t="s">
        <v>106</v>
      </c>
      <c r="B2953">
        <v>2167</v>
      </c>
      <c r="C2953" t="s">
        <v>63</v>
      </c>
      <c r="D2953" t="s">
        <v>33</v>
      </c>
      <c r="E2953" t="s">
        <v>23</v>
      </c>
      <c r="F2953" t="s">
        <v>0</v>
      </c>
      <c r="G2953" t="s">
        <v>24</v>
      </c>
      <c r="H2953" t="s">
        <v>5</v>
      </c>
      <c r="I2953" t="s">
        <v>85</v>
      </c>
      <c r="J2953" t="s">
        <v>86</v>
      </c>
      <c r="K2953">
        <v>1538</v>
      </c>
    </row>
    <row r="2954" spans="1:11">
      <c r="A2954" t="s">
        <v>106</v>
      </c>
      <c r="B2954">
        <v>2157</v>
      </c>
      <c r="C2954" t="s">
        <v>46</v>
      </c>
      <c r="D2954" t="s">
        <v>29</v>
      </c>
      <c r="E2954" t="s">
        <v>23</v>
      </c>
      <c r="F2954" t="s">
        <v>0</v>
      </c>
      <c r="G2954" t="s">
        <v>24</v>
      </c>
      <c r="H2954" t="s">
        <v>1</v>
      </c>
      <c r="I2954" t="s">
        <v>85</v>
      </c>
      <c r="J2954" t="s">
        <v>86</v>
      </c>
      <c r="K2954">
        <v>2947</v>
      </c>
    </row>
    <row r="2955" spans="1:11">
      <c r="A2955" t="s">
        <v>106</v>
      </c>
      <c r="B2955">
        <v>2197</v>
      </c>
      <c r="C2955" t="s">
        <v>62</v>
      </c>
      <c r="D2955" t="s">
        <v>31</v>
      </c>
      <c r="E2955" t="s">
        <v>23</v>
      </c>
      <c r="F2955" t="s">
        <v>8</v>
      </c>
      <c r="G2955" t="s">
        <v>14</v>
      </c>
      <c r="H2955" t="s">
        <v>1</v>
      </c>
      <c r="I2955" t="s">
        <v>83</v>
      </c>
      <c r="J2955" t="s">
        <v>84</v>
      </c>
      <c r="K2955">
        <v>12896</v>
      </c>
    </row>
    <row r="2956" spans="1:11">
      <c r="A2956" t="s">
        <v>106</v>
      </c>
      <c r="B2956">
        <v>2217</v>
      </c>
      <c r="C2956" t="s">
        <v>36</v>
      </c>
      <c r="D2956" t="s">
        <v>22</v>
      </c>
      <c r="E2956" t="s">
        <v>23</v>
      </c>
      <c r="F2956" t="s">
        <v>4</v>
      </c>
      <c r="G2956" t="s">
        <v>6</v>
      </c>
      <c r="H2956" t="s">
        <v>1</v>
      </c>
      <c r="I2956" t="s">
        <v>83</v>
      </c>
      <c r="J2956" t="s">
        <v>84</v>
      </c>
      <c r="K2956">
        <v>12167</v>
      </c>
    </row>
    <row r="2957" spans="1:11">
      <c r="A2957" t="s">
        <v>106</v>
      </c>
      <c r="B2957">
        <v>2177</v>
      </c>
      <c r="C2957" t="s">
        <v>52</v>
      </c>
      <c r="D2957" t="s">
        <v>53</v>
      </c>
      <c r="E2957" t="s">
        <v>23</v>
      </c>
      <c r="F2957" t="s">
        <v>12</v>
      </c>
      <c r="G2957" t="s">
        <v>13</v>
      </c>
      <c r="H2957" t="s">
        <v>1</v>
      </c>
      <c r="I2957" t="s">
        <v>83</v>
      </c>
      <c r="J2957" t="s">
        <v>84</v>
      </c>
      <c r="K2957">
        <v>3862</v>
      </c>
    </row>
    <row r="2958" spans="1:11">
      <c r="A2958" t="s">
        <v>106</v>
      </c>
      <c r="B2958">
        <v>2181</v>
      </c>
      <c r="C2958" t="s">
        <v>55</v>
      </c>
      <c r="D2958" t="s">
        <v>53</v>
      </c>
      <c r="E2958" t="s">
        <v>23</v>
      </c>
      <c r="F2958" t="s">
        <v>4</v>
      </c>
      <c r="G2958" t="s">
        <v>6</v>
      </c>
      <c r="H2958" t="s">
        <v>1</v>
      </c>
      <c r="I2958" t="s">
        <v>83</v>
      </c>
      <c r="J2958" t="s">
        <v>84</v>
      </c>
      <c r="K2958">
        <v>11565</v>
      </c>
    </row>
    <row r="2959" spans="1:11">
      <c r="A2959" t="s">
        <v>106</v>
      </c>
      <c r="B2959">
        <v>2161</v>
      </c>
      <c r="C2959" t="s">
        <v>28</v>
      </c>
      <c r="D2959" t="s">
        <v>29</v>
      </c>
      <c r="E2959" t="s">
        <v>23</v>
      </c>
      <c r="F2959" t="s">
        <v>8</v>
      </c>
      <c r="G2959" t="s">
        <v>14</v>
      </c>
      <c r="H2959" t="s">
        <v>1</v>
      </c>
      <c r="I2959" t="s">
        <v>85</v>
      </c>
      <c r="J2959" t="s">
        <v>86</v>
      </c>
      <c r="K2959">
        <v>871</v>
      </c>
    </row>
    <row r="2960" spans="1:11">
      <c r="A2960" t="s">
        <v>106</v>
      </c>
      <c r="B2960">
        <v>2224</v>
      </c>
      <c r="C2960" t="s">
        <v>60</v>
      </c>
      <c r="D2960" t="s">
        <v>41</v>
      </c>
      <c r="E2960" t="s">
        <v>23</v>
      </c>
      <c r="F2960" t="s">
        <v>0</v>
      </c>
      <c r="G2960" t="s">
        <v>24</v>
      </c>
      <c r="H2960" t="s">
        <v>5</v>
      </c>
      <c r="I2960" t="s">
        <v>83</v>
      </c>
      <c r="J2960" t="s">
        <v>84</v>
      </c>
      <c r="K2960">
        <v>2720</v>
      </c>
    </row>
    <row r="2961" spans="1:11">
      <c r="A2961" t="s">
        <v>106</v>
      </c>
      <c r="B2961">
        <v>2211</v>
      </c>
      <c r="C2961" t="s">
        <v>54</v>
      </c>
      <c r="D2961" t="s">
        <v>49</v>
      </c>
      <c r="E2961" t="s">
        <v>23</v>
      </c>
      <c r="F2961" t="s">
        <v>16</v>
      </c>
      <c r="G2961" t="s">
        <v>17</v>
      </c>
      <c r="H2961" t="s">
        <v>5</v>
      </c>
      <c r="I2961" t="s">
        <v>83</v>
      </c>
      <c r="J2961" t="s">
        <v>84</v>
      </c>
      <c r="K2961">
        <v>1360.5</v>
      </c>
    </row>
    <row r="2962" spans="1:11">
      <c r="A2962" t="s">
        <v>106</v>
      </c>
      <c r="B2962">
        <v>2191</v>
      </c>
      <c r="C2962" t="s">
        <v>39</v>
      </c>
      <c r="D2962" t="s">
        <v>35</v>
      </c>
      <c r="E2962" t="s">
        <v>23</v>
      </c>
      <c r="F2962" t="s">
        <v>9</v>
      </c>
      <c r="G2962" t="s">
        <v>10</v>
      </c>
      <c r="H2962" t="s">
        <v>1</v>
      </c>
      <c r="I2962" t="s">
        <v>83</v>
      </c>
      <c r="J2962" t="s">
        <v>84</v>
      </c>
      <c r="K2962">
        <v>4058</v>
      </c>
    </row>
    <row r="2963" spans="1:11">
      <c r="A2963" t="s">
        <v>106</v>
      </c>
      <c r="B2963">
        <v>2187</v>
      </c>
      <c r="C2963" t="s">
        <v>34</v>
      </c>
      <c r="D2963" t="s">
        <v>35</v>
      </c>
      <c r="E2963" t="s">
        <v>23</v>
      </c>
      <c r="F2963" t="s">
        <v>98</v>
      </c>
      <c r="G2963" t="s">
        <v>99</v>
      </c>
      <c r="H2963" t="s">
        <v>5</v>
      </c>
      <c r="I2963" t="s">
        <v>83</v>
      </c>
      <c r="J2963" t="s">
        <v>84</v>
      </c>
      <c r="K2963">
        <v>58</v>
      </c>
    </row>
    <row r="2964" spans="1:11">
      <c r="A2964" t="s">
        <v>106</v>
      </c>
      <c r="B2964">
        <v>2184</v>
      </c>
      <c r="C2964" t="s">
        <v>47</v>
      </c>
      <c r="D2964" t="s">
        <v>35</v>
      </c>
      <c r="E2964" t="s">
        <v>23</v>
      </c>
      <c r="F2964" t="s">
        <v>9</v>
      </c>
      <c r="G2964" t="s">
        <v>10</v>
      </c>
      <c r="H2964" t="s">
        <v>5</v>
      </c>
      <c r="I2964" t="s">
        <v>83</v>
      </c>
      <c r="J2964" t="s">
        <v>84</v>
      </c>
      <c r="K2964">
        <v>336</v>
      </c>
    </row>
    <row r="2965" spans="1:11">
      <c r="A2965" t="s">
        <v>106</v>
      </c>
      <c r="B2965">
        <v>2194</v>
      </c>
      <c r="C2965" t="s">
        <v>30</v>
      </c>
      <c r="D2965" t="s">
        <v>31</v>
      </c>
      <c r="E2965" t="s">
        <v>23</v>
      </c>
      <c r="F2965" t="s">
        <v>16</v>
      </c>
      <c r="G2965" t="s">
        <v>17</v>
      </c>
      <c r="H2965" t="s">
        <v>5</v>
      </c>
      <c r="I2965" t="s">
        <v>83</v>
      </c>
      <c r="J2965" t="s">
        <v>84</v>
      </c>
      <c r="K2965">
        <v>582</v>
      </c>
    </row>
    <row r="2966" spans="1:11">
      <c r="A2966" t="s">
        <v>106</v>
      </c>
      <c r="B2966">
        <v>2204</v>
      </c>
      <c r="C2966" t="s">
        <v>48</v>
      </c>
      <c r="D2966" t="s">
        <v>49</v>
      </c>
      <c r="E2966" t="s">
        <v>23</v>
      </c>
      <c r="F2966" t="s">
        <v>0</v>
      </c>
      <c r="G2966" t="s">
        <v>24</v>
      </c>
      <c r="H2966" t="s">
        <v>5</v>
      </c>
      <c r="I2966" t="s">
        <v>85</v>
      </c>
      <c r="J2966" t="s">
        <v>86</v>
      </c>
      <c r="K2966">
        <v>379</v>
      </c>
    </row>
    <row r="2967" spans="1:11">
      <c r="A2967" t="s">
        <v>106</v>
      </c>
      <c r="B2967">
        <v>2201</v>
      </c>
      <c r="C2967" t="s">
        <v>51</v>
      </c>
      <c r="D2967" t="s">
        <v>31</v>
      </c>
      <c r="E2967" t="s">
        <v>23</v>
      </c>
      <c r="F2967" t="s">
        <v>4</v>
      </c>
      <c r="G2967" t="s">
        <v>6</v>
      </c>
      <c r="H2967" t="s">
        <v>1</v>
      </c>
      <c r="I2967" t="s">
        <v>83</v>
      </c>
      <c r="J2967" t="s">
        <v>84</v>
      </c>
      <c r="K2967">
        <v>12570</v>
      </c>
    </row>
    <row r="2968" spans="1:11">
      <c r="A2968" t="s">
        <v>106</v>
      </c>
      <c r="B2968">
        <v>2207</v>
      </c>
      <c r="C2968" t="s">
        <v>57</v>
      </c>
      <c r="D2968" t="s">
        <v>49</v>
      </c>
      <c r="E2968" t="s">
        <v>23</v>
      </c>
      <c r="F2968" t="s">
        <v>16</v>
      </c>
      <c r="G2968" t="s">
        <v>17</v>
      </c>
      <c r="H2968" t="s">
        <v>5</v>
      </c>
      <c r="I2968" t="s">
        <v>85</v>
      </c>
      <c r="J2968" t="s">
        <v>86</v>
      </c>
      <c r="K2968">
        <v>152</v>
      </c>
    </row>
    <row r="2969" spans="1:11">
      <c r="A2969" t="s">
        <v>106</v>
      </c>
      <c r="B2969">
        <v>2184</v>
      </c>
      <c r="C2969" t="s">
        <v>47</v>
      </c>
      <c r="D2969" t="s">
        <v>35</v>
      </c>
      <c r="E2969" t="s">
        <v>23</v>
      </c>
      <c r="F2969" t="s">
        <v>100</v>
      </c>
      <c r="G2969" t="s">
        <v>101</v>
      </c>
      <c r="H2969" t="s">
        <v>1</v>
      </c>
      <c r="I2969" t="s">
        <v>85</v>
      </c>
      <c r="J2969" t="s">
        <v>86</v>
      </c>
      <c r="K2969">
        <v>8</v>
      </c>
    </row>
    <row r="2970" spans="1:11">
      <c r="A2970" t="s">
        <v>106</v>
      </c>
      <c r="B2970">
        <v>2211</v>
      </c>
      <c r="C2970" t="s">
        <v>54</v>
      </c>
      <c r="D2970" t="s">
        <v>49</v>
      </c>
      <c r="E2970" t="s">
        <v>23</v>
      </c>
      <c r="F2970" t="s">
        <v>8</v>
      </c>
      <c r="G2970" t="s">
        <v>14</v>
      </c>
      <c r="H2970" t="s">
        <v>1</v>
      </c>
      <c r="I2970" t="s">
        <v>85</v>
      </c>
      <c r="J2970" t="s">
        <v>86</v>
      </c>
      <c r="K2970">
        <v>2819</v>
      </c>
    </row>
    <row r="2971" spans="1:11">
      <c r="A2971" t="s">
        <v>106</v>
      </c>
      <c r="B2971">
        <v>2194</v>
      </c>
      <c r="C2971" t="s">
        <v>30</v>
      </c>
      <c r="D2971" t="s">
        <v>31</v>
      </c>
      <c r="E2971" t="s">
        <v>23</v>
      </c>
      <c r="F2971" t="s">
        <v>9</v>
      </c>
      <c r="G2971" t="s">
        <v>10</v>
      </c>
      <c r="H2971" t="s">
        <v>5</v>
      </c>
      <c r="I2971" t="s">
        <v>83</v>
      </c>
      <c r="J2971" t="s">
        <v>84</v>
      </c>
      <c r="K2971">
        <v>327</v>
      </c>
    </row>
    <row r="2972" spans="1:11">
      <c r="A2972" t="s">
        <v>106</v>
      </c>
      <c r="B2972">
        <v>2164</v>
      </c>
      <c r="C2972" t="s">
        <v>56</v>
      </c>
      <c r="D2972" t="s">
        <v>33</v>
      </c>
      <c r="E2972" t="s">
        <v>23</v>
      </c>
      <c r="F2972" t="s">
        <v>8</v>
      </c>
      <c r="G2972" t="s">
        <v>14</v>
      </c>
      <c r="H2972" t="s">
        <v>1</v>
      </c>
      <c r="I2972" t="s">
        <v>83</v>
      </c>
      <c r="J2972" t="s">
        <v>84</v>
      </c>
      <c r="K2972">
        <v>1148</v>
      </c>
    </row>
    <row r="2973" spans="1:11">
      <c r="A2973" t="s">
        <v>106</v>
      </c>
      <c r="B2973">
        <v>2247</v>
      </c>
      <c r="C2973" t="s">
        <v>64</v>
      </c>
      <c r="D2973" t="s">
        <v>26</v>
      </c>
      <c r="E2973" t="s">
        <v>23</v>
      </c>
      <c r="F2973" t="s">
        <v>2</v>
      </c>
      <c r="G2973" t="s">
        <v>11</v>
      </c>
      <c r="H2973" t="s">
        <v>1</v>
      </c>
      <c r="I2973" t="s">
        <v>83</v>
      </c>
      <c r="J2973" t="s">
        <v>84</v>
      </c>
      <c r="K2973">
        <v>41216</v>
      </c>
    </row>
    <row r="2974" spans="1:11">
      <c r="A2974" t="s">
        <v>106</v>
      </c>
      <c r="B2974">
        <v>2247</v>
      </c>
      <c r="C2974" t="s">
        <v>64</v>
      </c>
      <c r="D2974" t="s">
        <v>26</v>
      </c>
      <c r="E2974" t="s">
        <v>23</v>
      </c>
      <c r="F2974" t="s">
        <v>100</v>
      </c>
      <c r="G2974" t="s">
        <v>101</v>
      </c>
      <c r="H2974" t="s">
        <v>1</v>
      </c>
      <c r="I2974" t="s">
        <v>83</v>
      </c>
      <c r="J2974" t="s">
        <v>84</v>
      </c>
      <c r="K2974">
        <v>3</v>
      </c>
    </row>
    <row r="2975" spans="1:11">
      <c r="A2975" t="s">
        <v>106</v>
      </c>
      <c r="B2975">
        <v>2164</v>
      </c>
      <c r="C2975" t="s">
        <v>56</v>
      </c>
      <c r="D2975" t="s">
        <v>33</v>
      </c>
      <c r="E2975" t="s">
        <v>23</v>
      </c>
      <c r="F2975" t="s">
        <v>0</v>
      </c>
      <c r="G2975" t="s">
        <v>24</v>
      </c>
      <c r="H2975" t="s">
        <v>1</v>
      </c>
      <c r="I2975" t="s">
        <v>83</v>
      </c>
      <c r="J2975" t="s">
        <v>84</v>
      </c>
      <c r="K2975">
        <v>3626</v>
      </c>
    </row>
    <row r="2976" spans="1:11">
      <c r="A2976" t="s">
        <v>106</v>
      </c>
      <c r="B2976">
        <v>2221</v>
      </c>
      <c r="C2976" t="s">
        <v>58</v>
      </c>
      <c r="D2976" t="s">
        <v>22</v>
      </c>
      <c r="E2976" t="s">
        <v>23</v>
      </c>
      <c r="F2976" t="s">
        <v>8</v>
      </c>
      <c r="G2976" t="s">
        <v>14</v>
      </c>
      <c r="H2976" t="s">
        <v>1</v>
      </c>
      <c r="I2976" t="s">
        <v>83</v>
      </c>
      <c r="J2976" t="s">
        <v>84</v>
      </c>
      <c r="K2976">
        <v>13759</v>
      </c>
    </row>
    <row r="2977" spans="1:11">
      <c r="A2977" t="s">
        <v>106</v>
      </c>
      <c r="B2977">
        <v>2204</v>
      </c>
      <c r="C2977" t="s">
        <v>48</v>
      </c>
      <c r="D2977" t="s">
        <v>49</v>
      </c>
      <c r="E2977" t="s">
        <v>23</v>
      </c>
      <c r="F2977" t="s">
        <v>3</v>
      </c>
      <c r="G2977" t="s">
        <v>43</v>
      </c>
      <c r="H2977" t="s">
        <v>1</v>
      </c>
      <c r="I2977" t="s">
        <v>83</v>
      </c>
      <c r="J2977" t="s">
        <v>84</v>
      </c>
      <c r="K2977">
        <v>787</v>
      </c>
    </row>
    <row r="2978" spans="1:11">
      <c r="A2978" t="s">
        <v>106</v>
      </c>
      <c r="B2978">
        <v>2221</v>
      </c>
      <c r="C2978" t="s">
        <v>58</v>
      </c>
      <c r="D2978" t="s">
        <v>22</v>
      </c>
      <c r="E2978" t="s">
        <v>23</v>
      </c>
      <c r="F2978" t="s">
        <v>4</v>
      </c>
      <c r="G2978" t="s">
        <v>6</v>
      </c>
      <c r="H2978" t="s">
        <v>1</v>
      </c>
      <c r="I2978" t="s">
        <v>85</v>
      </c>
      <c r="J2978" t="s">
        <v>86</v>
      </c>
      <c r="K2978">
        <v>2630</v>
      </c>
    </row>
    <row r="2979" spans="1:11">
      <c r="A2979" t="s">
        <v>106</v>
      </c>
      <c r="B2979">
        <v>2164</v>
      </c>
      <c r="C2979" t="s">
        <v>56</v>
      </c>
      <c r="D2979" t="s">
        <v>33</v>
      </c>
      <c r="E2979" t="s">
        <v>23</v>
      </c>
      <c r="F2979" t="s">
        <v>0</v>
      </c>
      <c r="G2979" t="s">
        <v>24</v>
      </c>
      <c r="H2979" t="s">
        <v>5</v>
      </c>
      <c r="I2979" t="s">
        <v>85</v>
      </c>
      <c r="J2979" t="s">
        <v>86</v>
      </c>
      <c r="K2979">
        <v>350</v>
      </c>
    </row>
    <row r="2980" spans="1:11">
      <c r="A2980" t="s">
        <v>106</v>
      </c>
      <c r="B2980">
        <v>2157</v>
      </c>
      <c r="C2980" t="s">
        <v>46</v>
      </c>
      <c r="D2980" t="s">
        <v>29</v>
      </c>
      <c r="E2980" t="s">
        <v>23</v>
      </c>
      <c r="F2980" t="s">
        <v>95</v>
      </c>
      <c r="G2980" t="s">
        <v>96</v>
      </c>
      <c r="H2980" t="s">
        <v>97</v>
      </c>
      <c r="I2980" t="s">
        <v>85</v>
      </c>
      <c r="J2980" t="s">
        <v>86</v>
      </c>
      <c r="K2980">
        <v>6</v>
      </c>
    </row>
    <row r="2981" spans="1:11">
      <c r="A2981" t="s">
        <v>106</v>
      </c>
      <c r="B2981">
        <v>2207</v>
      </c>
      <c r="C2981" t="s">
        <v>57</v>
      </c>
      <c r="D2981" t="s">
        <v>49</v>
      </c>
      <c r="E2981" t="s">
        <v>23</v>
      </c>
      <c r="F2981" t="s">
        <v>8</v>
      </c>
      <c r="G2981" t="s">
        <v>14</v>
      </c>
      <c r="H2981" t="s">
        <v>5</v>
      </c>
      <c r="I2981" t="s">
        <v>83</v>
      </c>
      <c r="J2981" t="s">
        <v>84</v>
      </c>
      <c r="K2981">
        <v>1556.5</v>
      </c>
    </row>
    <row r="2982" spans="1:11">
      <c r="A2982" t="s">
        <v>106</v>
      </c>
      <c r="B2982">
        <v>2161</v>
      </c>
      <c r="C2982" t="s">
        <v>28</v>
      </c>
      <c r="D2982" t="s">
        <v>29</v>
      </c>
      <c r="E2982" t="s">
        <v>23</v>
      </c>
      <c r="F2982" t="s">
        <v>4</v>
      </c>
      <c r="G2982" t="s">
        <v>6</v>
      </c>
      <c r="H2982" t="s">
        <v>5</v>
      </c>
      <c r="I2982" t="s">
        <v>83</v>
      </c>
      <c r="J2982" t="s">
        <v>84</v>
      </c>
      <c r="K2982">
        <v>115</v>
      </c>
    </row>
    <row r="2983" spans="1:11">
      <c r="A2983" t="s">
        <v>106</v>
      </c>
      <c r="B2983">
        <v>2201</v>
      </c>
      <c r="C2983" t="s">
        <v>51</v>
      </c>
      <c r="D2983" t="s">
        <v>31</v>
      </c>
      <c r="E2983" t="s">
        <v>23</v>
      </c>
      <c r="F2983" t="s">
        <v>16</v>
      </c>
      <c r="G2983" t="s">
        <v>17</v>
      </c>
      <c r="H2983" t="s">
        <v>5</v>
      </c>
      <c r="I2983" t="s">
        <v>85</v>
      </c>
      <c r="J2983" t="s">
        <v>86</v>
      </c>
      <c r="K2983">
        <v>185</v>
      </c>
    </row>
    <row r="2984" spans="1:11">
      <c r="A2984" t="s">
        <v>106</v>
      </c>
      <c r="B2984">
        <v>2224</v>
      </c>
      <c r="C2984" t="s">
        <v>60</v>
      </c>
      <c r="D2984" t="s">
        <v>41</v>
      </c>
      <c r="E2984" t="s">
        <v>23</v>
      </c>
      <c r="F2984" t="s">
        <v>9</v>
      </c>
      <c r="G2984" t="s">
        <v>10</v>
      </c>
      <c r="H2984" t="s">
        <v>1</v>
      </c>
      <c r="I2984" t="s">
        <v>83</v>
      </c>
      <c r="J2984" t="s">
        <v>84</v>
      </c>
      <c r="K2984">
        <v>492</v>
      </c>
    </row>
    <row r="2985" spans="1:11">
      <c r="A2985" t="s">
        <v>106</v>
      </c>
      <c r="B2985">
        <v>2161</v>
      </c>
      <c r="C2985" t="s">
        <v>28</v>
      </c>
      <c r="D2985" t="s">
        <v>29</v>
      </c>
      <c r="E2985" t="s">
        <v>23</v>
      </c>
      <c r="F2985" t="s">
        <v>95</v>
      </c>
      <c r="G2985" t="s">
        <v>96</v>
      </c>
      <c r="H2985" t="s">
        <v>97</v>
      </c>
      <c r="I2985" t="s">
        <v>83</v>
      </c>
      <c r="J2985" t="s">
        <v>84</v>
      </c>
      <c r="K2985">
        <v>12</v>
      </c>
    </row>
    <row r="2986" spans="1:11">
      <c r="A2986" t="s">
        <v>106</v>
      </c>
      <c r="B2986">
        <v>2187</v>
      </c>
      <c r="C2986" t="s">
        <v>34</v>
      </c>
      <c r="D2986" t="s">
        <v>35</v>
      </c>
      <c r="E2986" t="s">
        <v>23</v>
      </c>
      <c r="F2986" t="s">
        <v>9</v>
      </c>
      <c r="G2986" t="s">
        <v>10</v>
      </c>
      <c r="H2986" t="s">
        <v>5</v>
      </c>
      <c r="I2986" t="s">
        <v>85</v>
      </c>
      <c r="J2986" t="s">
        <v>86</v>
      </c>
      <c r="K2986">
        <v>857</v>
      </c>
    </row>
    <row r="2987" spans="1:11">
      <c r="A2987" t="s">
        <v>106</v>
      </c>
      <c r="B2987">
        <v>2171</v>
      </c>
      <c r="C2987" t="s">
        <v>32</v>
      </c>
      <c r="D2987" t="s">
        <v>33</v>
      </c>
      <c r="E2987" t="s">
        <v>23</v>
      </c>
      <c r="F2987" t="s">
        <v>4</v>
      </c>
      <c r="G2987" t="s">
        <v>6</v>
      </c>
      <c r="H2987" t="s">
        <v>1</v>
      </c>
      <c r="I2987" t="s">
        <v>85</v>
      </c>
      <c r="J2987" t="s">
        <v>86</v>
      </c>
      <c r="K2987">
        <v>2320</v>
      </c>
    </row>
    <row r="2988" spans="1:11">
      <c r="A2988" t="s">
        <v>106</v>
      </c>
      <c r="B2988">
        <v>2191</v>
      </c>
      <c r="C2988" t="s">
        <v>39</v>
      </c>
      <c r="D2988" t="s">
        <v>35</v>
      </c>
      <c r="E2988" t="s">
        <v>23</v>
      </c>
      <c r="F2988" t="s">
        <v>3</v>
      </c>
      <c r="G2988" t="s">
        <v>43</v>
      </c>
      <c r="H2988" t="s">
        <v>1</v>
      </c>
      <c r="I2988" t="s">
        <v>83</v>
      </c>
      <c r="J2988" t="s">
        <v>84</v>
      </c>
      <c r="K2988">
        <v>2813</v>
      </c>
    </row>
    <row r="2989" spans="1:11">
      <c r="A2989" t="s">
        <v>106</v>
      </c>
      <c r="B2989">
        <v>2217</v>
      </c>
      <c r="C2989" t="s">
        <v>36</v>
      </c>
      <c r="D2989" t="s">
        <v>22</v>
      </c>
      <c r="E2989" t="s">
        <v>23</v>
      </c>
      <c r="F2989" t="s">
        <v>16</v>
      </c>
      <c r="G2989" t="s">
        <v>17</v>
      </c>
      <c r="H2989" t="s">
        <v>1</v>
      </c>
      <c r="I2989" t="s">
        <v>83</v>
      </c>
      <c r="J2989" t="s">
        <v>84</v>
      </c>
      <c r="K2989">
        <v>901</v>
      </c>
    </row>
    <row r="2990" spans="1:11">
      <c r="A2990" t="s">
        <v>106</v>
      </c>
      <c r="B2990">
        <v>2244</v>
      </c>
      <c r="C2990" t="s">
        <v>45</v>
      </c>
      <c r="D2990" t="s">
        <v>26</v>
      </c>
      <c r="E2990" t="s">
        <v>23</v>
      </c>
      <c r="F2990" t="s">
        <v>4</v>
      </c>
      <c r="G2990" t="s">
        <v>6</v>
      </c>
      <c r="H2990" t="s">
        <v>5</v>
      </c>
      <c r="I2990" t="s">
        <v>85</v>
      </c>
      <c r="J2990" t="s">
        <v>86</v>
      </c>
      <c r="K2990">
        <v>20</v>
      </c>
    </row>
    <row r="2991" spans="1:11">
      <c r="A2991" t="s">
        <v>106</v>
      </c>
      <c r="B2991">
        <v>2234</v>
      </c>
      <c r="C2991" t="s">
        <v>61</v>
      </c>
      <c r="D2991" t="s">
        <v>38</v>
      </c>
      <c r="E2991" t="s">
        <v>23</v>
      </c>
      <c r="F2991" t="s">
        <v>2</v>
      </c>
      <c r="G2991" t="s">
        <v>11</v>
      </c>
      <c r="H2991" t="s">
        <v>1</v>
      </c>
      <c r="I2991" t="s">
        <v>83</v>
      </c>
      <c r="J2991" t="s">
        <v>84</v>
      </c>
      <c r="K2991">
        <v>8403</v>
      </c>
    </row>
    <row r="2992" spans="1:11">
      <c r="A2992" t="s">
        <v>106</v>
      </c>
      <c r="B2992">
        <v>2234</v>
      </c>
      <c r="C2992" t="s">
        <v>61</v>
      </c>
      <c r="D2992" t="s">
        <v>38</v>
      </c>
      <c r="E2992" t="s">
        <v>23</v>
      </c>
      <c r="F2992" t="s">
        <v>9</v>
      </c>
      <c r="G2992" t="s">
        <v>10</v>
      </c>
      <c r="H2992" t="s">
        <v>5</v>
      </c>
      <c r="I2992" t="s">
        <v>85</v>
      </c>
      <c r="J2992" t="s">
        <v>86</v>
      </c>
      <c r="K2992">
        <v>57</v>
      </c>
    </row>
    <row r="2993" spans="1:11">
      <c r="A2993" t="s">
        <v>106</v>
      </c>
      <c r="B2993">
        <v>2177</v>
      </c>
      <c r="C2993" t="s">
        <v>52</v>
      </c>
      <c r="D2993" t="s">
        <v>53</v>
      </c>
      <c r="E2993" t="s">
        <v>23</v>
      </c>
      <c r="F2993" t="s">
        <v>3</v>
      </c>
      <c r="G2993" t="s">
        <v>43</v>
      </c>
      <c r="H2993" t="s">
        <v>5</v>
      </c>
      <c r="I2993" t="s">
        <v>85</v>
      </c>
      <c r="J2993" t="s">
        <v>86</v>
      </c>
      <c r="K2993">
        <v>593</v>
      </c>
    </row>
    <row r="2994" spans="1:11">
      <c r="A2994" t="s">
        <v>106</v>
      </c>
      <c r="B2994">
        <v>2164</v>
      </c>
      <c r="C2994" t="s">
        <v>56</v>
      </c>
      <c r="D2994" t="s">
        <v>33</v>
      </c>
      <c r="E2994" t="s">
        <v>23</v>
      </c>
      <c r="F2994" t="s">
        <v>4</v>
      </c>
      <c r="G2994" t="s">
        <v>6</v>
      </c>
      <c r="H2994" t="s">
        <v>5</v>
      </c>
      <c r="I2994" t="s">
        <v>85</v>
      </c>
      <c r="J2994" t="s">
        <v>86</v>
      </c>
      <c r="K2994">
        <v>15</v>
      </c>
    </row>
    <row r="2995" spans="1:11">
      <c r="A2995" t="s">
        <v>106</v>
      </c>
      <c r="B2995">
        <v>2187</v>
      </c>
      <c r="C2995" t="s">
        <v>34</v>
      </c>
      <c r="D2995" t="s">
        <v>35</v>
      </c>
      <c r="E2995" t="s">
        <v>23</v>
      </c>
      <c r="F2995" t="s">
        <v>12</v>
      </c>
      <c r="G2995" t="s">
        <v>13</v>
      </c>
      <c r="H2995" t="s">
        <v>1</v>
      </c>
      <c r="I2995" t="s">
        <v>85</v>
      </c>
      <c r="J2995" t="s">
        <v>86</v>
      </c>
      <c r="K2995">
        <v>923</v>
      </c>
    </row>
    <row r="2996" spans="1:11">
      <c r="A2996" t="s">
        <v>106</v>
      </c>
      <c r="B2996">
        <v>2191</v>
      </c>
      <c r="C2996" t="s">
        <v>39</v>
      </c>
      <c r="D2996" t="s">
        <v>35</v>
      </c>
      <c r="E2996" t="s">
        <v>23</v>
      </c>
      <c r="F2996" t="s">
        <v>12</v>
      </c>
      <c r="G2996" t="s">
        <v>13</v>
      </c>
      <c r="H2996" t="s">
        <v>1</v>
      </c>
      <c r="I2996" t="s">
        <v>83</v>
      </c>
      <c r="J2996" t="s">
        <v>84</v>
      </c>
      <c r="K2996">
        <v>4183</v>
      </c>
    </row>
    <row r="2997" spans="1:11">
      <c r="A2997" t="s">
        <v>106</v>
      </c>
      <c r="B2997">
        <v>2237</v>
      </c>
      <c r="C2997" t="s">
        <v>42</v>
      </c>
      <c r="D2997" t="s">
        <v>38</v>
      </c>
      <c r="E2997" t="s">
        <v>23</v>
      </c>
      <c r="F2997" t="s">
        <v>2</v>
      </c>
      <c r="G2997" t="s">
        <v>11</v>
      </c>
      <c r="H2997" t="s">
        <v>5</v>
      </c>
      <c r="I2997" t="s">
        <v>83</v>
      </c>
      <c r="J2997" t="s">
        <v>84</v>
      </c>
      <c r="K2997">
        <v>2226</v>
      </c>
    </row>
    <row r="2998" spans="1:11">
      <c r="A2998" t="s">
        <v>106</v>
      </c>
      <c r="B2998">
        <v>2204</v>
      </c>
      <c r="C2998" t="s">
        <v>48</v>
      </c>
      <c r="D2998" t="s">
        <v>49</v>
      </c>
      <c r="E2998" t="s">
        <v>23</v>
      </c>
      <c r="F2998" t="s">
        <v>2</v>
      </c>
      <c r="G2998" t="s">
        <v>11</v>
      </c>
      <c r="H2998" t="s">
        <v>5</v>
      </c>
      <c r="I2998" t="s">
        <v>83</v>
      </c>
      <c r="J2998" t="s">
        <v>84</v>
      </c>
      <c r="K2998">
        <v>578</v>
      </c>
    </row>
    <row r="2999" spans="1:11">
      <c r="A2999" t="s">
        <v>106</v>
      </c>
      <c r="B2999">
        <v>2191</v>
      </c>
      <c r="C2999" t="s">
        <v>39</v>
      </c>
      <c r="D2999" t="s">
        <v>35</v>
      </c>
      <c r="E2999" t="s">
        <v>23</v>
      </c>
      <c r="F2999" t="s">
        <v>0</v>
      </c>
      <c r="G2999" t="s">
        <v>24</v>
      </c>
      <c r="H2999" t="s">
        <v>1</v>
      </c>
      <c r="I2999" t="s">
        <v>83</v>
      </c>
      <c r="J2999" t="s">
        <v>84</v>
      </c>
      <c r="K2999">
        <v>15638</v>
      </c>
    </row>
    <row r="3000" spans="1:11">
      <c r="A3000" t="s">
        <v>106</v>
      </c>
      <c r="B3000">
        <v>2234</v>
      </c>
      <c r="C3000" t="s">
        <v>61</v>
      </c>
      <c r="D3000" t="s">
        <v>38</v>
      </c>
      <c r="E3000" t="s">
        <v>23</v>
      </c>
      <c r="F3000" t="s">
        <v>0</v>
      </c>
      <c r="G3000" t="s">
        <v>24</v>
      </c>
      <c r="H3000" t="s">
        <v>1</v>
      </c>
      <c r="I3000" t="s">
        <v>83</v>
      </c>
      <c r="J3000" t="s">
        <v>84</v>
      </c>
      <c r="K3000">
        <v>4699</v>
      </c>
    </row>
    <row r="3001" spans="1:11">
      <c r="A3001" t="s">
        <v>106</v>
      </c>
      <c r="B3001">
        <v>2234</v>
      </c>
      <c r="C3001" t="s">
        <v>61</v>
      </c>
      <c r="D3001" t="s">
        <v>38</v>
      </c>
      <c r="E3001" t="s">
        <v>23</v>
      </c>
      <c r="F3001" t="s">
        <v>12</v>
      </c>
      <c r="G3001" t="s">
        <v>13</v>
      </c>
      <c r="H3001" t="s">
        <v>1</v>
      </c>
      <c r="I3001" t="s">
        <v>85</v>
      </c>
      <c r="J3001" t="s">
        <v>86</v>
      </c>
      <c r="K3001">
        <v>48</v>
      </c>
    </row>
    <row r="3002" spans="1:11">
      <c r="A3002" t="s">
        <v>106</v>
      </c>
      <c r="B3002">
        <v>2177</v>
      </c>
      <c r="C3002" t="s">
        <v>52</v>
      </c>
      <c r="D3002" t="s">
        <v>53</v>
      </c>
      <c r="E3002" t="s">
        <v>23</v>
      </c>
      <c r="F3002" t="s">
        <v>2</v>
      </c>
      <c r="G3002" t="s">
        <v>11</v>
      </c>
      <c r="H3002" t="s">
        <v>1</v>
      </c>
      <c r="I3002" t="s">
        <v>83</v>
      </c>
      <c r="J3002" t="s">
        <v>84</v>
      </c>
      <c r="K3002">
        <v>65404</v>
      </c>
    </row>
    <row r="3003" spans="1:11">
      <c r="A3003" t="s">
        <v>106</v>
      </c>
      <c r="B3003">
        <v>2217</v>
      </c>
      <c r="C3003" t="s">
        <v>36</v>
      </c>
      <c r="D3003" t="s">
        <v>22</v>
      </c>
      <c r="E3003" t="s">
        <v>23</v>
      </c>
      <c r="F3003" t="s">
        <v>2</v>
      </c>
      <c r="G3003" t="s">
        <v>11</v>
      </c>
      <c r="H3003" t="s">
        <v>1</v>
      </c>
      <c r="I3003" t="s">
        <v>83</v>
      </c>
      <c r="J3003" t="s">
        <v>84</v>
      </c>
      <c r="K3003">
        <v>49774</v>
      </c>
    </row>
    <row r="3004" spans="1:11">
      <c r="A3004" t="s">
        <v>106</v>
      </c>
      <c r="B3004">
        <v>2237</v>
      </c>
      <c r="C3004" t="s">
        <v>42</v>
      </c>
      <c r="D3004" t="s">
        <v>38</v>
      </c>
      <c r="E3004" t="s">
        <v>23</v>
      </c>
      <c r="F3004" t="s">
        <v>2</v>
      </c>
      <c r="G3004" t="s">
        <v>11</v>
      </c>
      <c r="H3004" t="s">
        <v>1</v>
      </c>
      <c r="I3004" t="s">
        <v>85</v>
      </c>
      <c r="J3004" t="s">
        <v>86</v>
      </c>
      <c r="K3004">
        <v>6241</v>
      </c>
    </row>
    <row r="3005" spans="1:11">
      <c r="A3005" t="s">
        <v>106</v>
      </c>
      <c r="B3005">
        <v>2214</v>
      </c>
      <c r="C3005" t="s">
        <v>21</v>
      </c>
      <c r="D3005" t="s">
        <v>22</v>
      </c>
      <c r="E3005" t="s">
        <v>23</v>
      </c>
      <c r="F3005" t="s">
        <v>2</v>
      </c>
      <c r="G3005" t="s">
        <v>11</v>
      </c>
      <c r="H3005" t="s">
        <v>1</v>
      </c>
      <c r="I3005" t="s">
        <v>85</v>
      </c>
      <c r="J3005" t="s">
        <v>86</v>
      </c>
      <c r="K3005">
        <v>1810</v>
      </c>
    </row>
    <row r="3006" spans="1:11">
      <c r="A3006" t="s">
        <v>106</v>
      </c>
      <c r="B3006">
        <v>2217</v>
      </c>
      <c r="C3006" t="s">
        <v>36</v>
      </c>
      <c r="D3006" t="s">
        <v>22</v>
      </c>
      <c r="E3006" t="s">
        <v>23</v>
      </c>
      <c r="F3006" t="s">
        <v>4</v>
      </c>
      <c r="G3006" t="s">
        <v>6</v>
      </c>
      <c r="H3006" t="s">
        <v>1</v>
      </c>
      <c r="I3006" t="s">
        <v>85</v>
      </c>
      <c r="J3006" t="s">
        <v>86</v>
      </c>
      <c r="K3006">
        <v>2905</v>
      </c>
    </row>
    <row r="3007" spans="1:11">
      <c r="A3007" t="s">
        <v>106</v>
      </c>
      <c r="B3007">
        <v>2217</v>
      </c>
      <c r="C3007" t="s">
        <v>36</v>
      </c>
      <c r="D3007" t="s">
        <v>22</v>
      </c>
      <c r="E3007" t="s">
        <v>23</v>
      </c>
      <c r="F3007" t="s">
        <v>12</v>
      </c>
      <c r="G3007" t="s">
        <v>13</v>
      </c>
      <c r="H3007" t="s">
        <v>5</v>
      </c>
      <c r="I3007" t="s">
        <v>83</v>
      </c>
      <c r="J3007" t="s">
        <v>84</v>
      </c>
      <c r="K3007">
        <v>2153</v>
      </c>
    </row>
    <row r="3008" spans="1:11">
      <c r="A3008" t="s">
        <v>106</v>
      </c>
      <c r="B3008">
        <v>2237</v>
      </c>
      <c r="C3008" t="s">
        <v>42</v>
      </c>
      <c r="D3008" t="s">
        <v>38</v>
      </c>
      <c r="E3008" t="s">
        <v>23</v>
      </c>
      <c r="F3008" t="s">
        <v>9</v>
      </c>
      <c r="G3008" t="s">
        <v>10</v>
      </c>
      <c r="H3008" t="s">
        <v>5</v>
      </c>
      <c r="I3008" t="s">
        <v>83</v>
      </c>
      <c r="J3008" t="s">
        <v>84</v>
      </c>
      <c r="K3008">
        <v>3091</v>
      </c>
    </row>
    <row r="3009" spans="1:11">
      <c r="A3009" t="s">
        <v>106</v>
      </c>
      <c r="B3009">
        <v>2167</v>
      </c>
      <c r="C3009" t="s">
        <v>63</v>
      </c>
      <c r="D3009" t="s">
        <v>33</v>
      </c>
      <c r="E3009" t="s">
        <v>23</v>
      </c>
      <c r="F3009" t="s">
        <v>0</v>
      </c>
      <c r="G3009" t="s">
        <v>24</v>
      </c>
      <c r="H3009" t="s">
        <v>1</v>
      </c>
      <c r="I3009" t="s">
        <v>85</v>
      </c>
      <c r="J3009" t="s">
        <v>86</v>
      </c>
      <c r="K3009">
        <v>2696</v>
      </c>
    </row>
    <row r="3010" spans="1:11">
      <c r="A3010" t="s">
        <v>106</v>
      </c>
      <c r="B3010">
        <v>2171</v>
      </c>
      <c r="C3010" t="s">
        <v>32</v>
      </c>
      <c r="D3010" t="s">
        <v>33</v>
      </c>
      <c r="E3010" t="s">
        <v>23</v>
      </c>
      <c r="F3010" t="s">
        <v>16</v>
      </c>
      <c r="G3010" t="s">
        <v>17</v>
      </c>
      <c r="H3010" t="s">
        <v>5</v>
      </c>
      <c r="I3010" t="s">
        <v>83</v>
      </c>
      <c r="J3010" t="s">
        <v>84</v>
      </c>
      <c r="K3010">
        <v>1489</v>
      </c>
    </row>
    <row r="3011" spans="1:11">
      <c r="A3011" t="s">
        <v>106</v>
      </c>
      <c r="B3011">
        <v>2187</v>
      </c>
      <c r="C3011" t="s">
        <v>34</v>
      </c>
      <c r="D3011" t="s">
        <v>35</v>
      </c>
      <c r="E3011" t="s">
        <v>23</v>
      </c>
      <c r="F3011" t="s">
        <v>0</v>
      </c>
      <c r="G3011" t="s">
        <v>24</v>
      </c>
      <c r="H3011" t="s">
        <v>5</v>
      </c>
      <c r="I3011" t="s">
        <v>83</v>
      </c>
      <c r="J3011" t="s">
        <v>84</v>
      </c>
      <c r="K3011">
        <v>4550</v>
      </c>
    </row>
    <row r="3012" spans="1:11">
      <c r="A3012" t="s">
        <v>106</v>
      </c>
      <c r="B3012">
        <v>2224</v>
      </c>
      <c r="C3012" t="s">
        <v>60</v>
      </c>
      <c r="D3012" t="s">
        <v>41</v>
      </c>
      <c r="E3012" t="s">
        <v>23</v>
      </c>
      <c r="F3012" t="s">
        <v>3</v>
      </c>
      <c r="G3012" t="s">
        <v>43</v>
      </c>
      <c r="H3012" t="s">
        <v>5</v>
      </c>
      <c r="I3012" t="s">
        <v>83</v>
      </c>
      <c r="J3012" t="s">
        <v>84</v>
      </c>
      <c r="K3012">
        <v>3317</v>
      </c>
    </row>
    <row r="3013" spans="1:11">
      <c r="A3013" t="s">
        <v>106</v>
      </c>
      <c r="B3013">
        <v>2171</v>
      </c>
      <c r="C3013" t="s">
        <v>32</v>
      </c>
      <c r="D3013" t="s">
        <v>33</v>
      </c>
      <c r="E3013" t="s">
        <v>23</v>
      </c>
      <c r="F3013" t="s">
        <v>9</v>
      </c>
      <c r="G3013" t="s">
        <v>10</v>
      </c>
      <c r="H3013" t="s">
        <v>5</v>
      </c>
      <c r="I3013" t="s">
        <v>83</v>
      </c>
      <c r="J3013" t="s">
        <v>84</v>
      </c>
      <c r="K3013">
        <v>3600</v>
      </c>
    </row>
    <row r="3014" spans="1:11">
      <c r="A3014" t="s">
        <v>106</v>
      </c>
      <c r="B3014">
        <v>2167</v>
      </c>
      <c r="C3014" t="s">
        <v>63</v>
      </c>
      <c r="D3014" t="s">
        <v>33</v>
      </c>
      <c r="E3014" t="s">
        <v>23</v>
      </c>
      <c r="F3014" t="s">
        <v>100</v>
      </c>
      <c r="G3014" t="s">
        <v>101</v>
      </c>
      <c r="H3014" t="s">
        <v>1</v>
      </c>
      <c r="I3014" t="s">
        <v>83</v>
      </c>
      <c r="J3014" t="s">
        <v>84</v>
      </c>
      <c r="K3014">
        <v>8</v>
      </c>
    </row>
    <row r="3015" spans="1:11">
      <c r="A3015" t="s">
        <v>106</v>
      </c>
      <c r="B3015">
        <v>2161</v>
      </c>
      <c r="C3015" t="s">
        <v>28</v>
      </c>
      <c r="D3015" t="s">
        <v>29</v>
      </c>
      <c r="E3015" t="s">
        <v>23</v>
      </c>
      <c r="F3015" t="s">
        <v>3</v>
      </c>
      <c r="G3015" t="s">
        <v>43</v>
      </c>
      <c r="H3015" t="s">
        <v>1</v>
      </c>
      <c r="I3015" t="s">
        <v>83</v>
      </c>
      <c r="J3015" t="s">
        <v>84</v>
      </c>
      <c r="K3015">
        <v>2015</v>
      </c>
    </row>
    <row r="3016" spans="1:11">
      <c r="A3016" t="s">
        <v>106</v>
      </c>
      <c r="B3016">
        <v>2191</v>
      </c>
      <c r="C3016" t="s">
        <v>39</v>
      </c>
      <c r="D3016" t="s">
        <v>35</v>
      </c>
      <c r="E3016" t="s">
        <v>23</v>
      </c>
      <c r="F3016" t="s">
        <v>9</v>
      </c>
      <c r="G3016" t="s">
        <v>10</v>
      </c>
      <c r="H3016" t="s">
        <v>5</v>
      </c>
      <c r="I3016" t="s">
        <v>85</v>
      </c>
      <c r="J3016" t="s">
        <v>86</v>
      </c>
      <c r="K3016">
        <v>685</v>
      </c>
    </row>
    <row r="3017" spans="1:11">
      <c r="A3017" t="s">
        <v>106</v>
      </c>
      <c r="B3017">
        <v>2224</v>
      </c>
      <c r="C3017" t="s">
        <v>60</v>
      </c>
      <c r="D3017" t="s">
        <v>41</v>
      </c>
      <c r="E3017" t="s">
        <v>23</v>
      </c>
      <c r="F3017" t="s">
        <v>100</v>
      </c>
      <c r="G3017" t="s">
        <v>101</v>
      </c>
      <c r="H3017" t="s">
        <v>5</v>
      </c>
      <c r="I3017" t="s">
        <v>83</v>
      </c>
      <c r="J3017" t="s">
        <v>84</v>
      </c>
      <c r="K3017">
        <v>3</v>
      </c>
    </row>
    <row r="3018" spans="1:11">
      <c r="A3018" t="s">
        <v>106</v>
      </c>
      <c r="B3018">
        <v>2201</v>
      </c>
      <c r="C3018" t="s">
        <v>51</v>
      </c>
      <c r="D3018" t="s">
        <v>31</v>
      </c>
      <c r="E3018" t="s">
        <v>23</v>
      </c>
      <c r="F3018" t="s">
        <v>4</v>
      </c>
      <c r="G3018" t="s">
        <v>6</v>
      </c>
      <c r="H3018" t="s">
        <v>5</v>
      </c>
      <c r="I3018" t="s">
        <v>83</v>
      </c>
      <c r="J3018" t="s">
        <v>84</v>
      </c>
      <c r="K3018">
        <v>64</v>
      </c>
    </row>
    <row r="3019" spans="1:11">
      <c r="A3019" t="s">
        <v>106</v>
      </c>
      <c r="B3019">
        <v>2204</v>
      </c>
      <c r="C3019" t="s">
        <v>48</v>
      </c>
      <c r="D3019" t="s">
        <v>49</v>
      </c>
      <c r="E3019" t="s">
        <v>23</v>
      </c>
      <c r="F3019" t="s">
        <v>100</v>
      </c>
      <c r="G3019" t="s">
        <v>101</v>
      </c>
      <c r="H3019" t="s">
        <v>1</v>
      </c>
      <c r="I3019" t="s">
        <v>83</v>
      </c>
      <c r="J3019" t="s">
        <v>84</v>
      </c>
      <c r="K3019">
        <v>6</v>
      </c>
    </row>
    <row r="3020" spans="1:11">
      <c r="A3020" t="s">
        <v>106</v>
      </c>
      <c r="B3020">
        <v>2184</v>
      </c>
      <c r="C3020" t="s">
        <v>47</v>
      </c>
      <c r="D3020" t="s">
        <v>35</v>
      </c>
      <c r="E3020" t="s">
        <v>23</v>
      </c>
      <c r="F3020" t="s">
        <v>8</v>
      </c>
      <c r="G3020" t="s">
        <v>14</v>
      </c>
      <c r="H3020" t="s">
        <v>5</v>
      </c>
      <c r="I3020" t="s">
        <v>83</v>
      </c>
      <c r="J3020" t="s">
        <v>84</v>
      </c>
      <c r="K3020">
        <v>145</v>
      </c>
    </row>
    <row r="3021" spans="1:11">
      <c r="A3021" t="s">
        <v>106</v>
      </c>
      <c r="B3021">
        <v>2207</v>
      </c>
      <c r="C3021" t="s">
        <v>57</v>
      </c>
      <c r="D3021" t="s">
        <v>49</v>
      </c>
      <c r="E3021" t="s">
        <v>23</v>
      </c>
      <c r="F3021" t="s">
        <v>9</v>
      </c>
      <c r="G3021" t="s">
        <v>10</v>
      </c>
      <c r="H3021" t="s">
        <v>5</v>
      </c>
      <c r="I3021" t="s">
        <v>85</v>
      </c>
      <c r="J3021" t="s">
        <v>86</v>
      </c>
      <c r="K3021">
        <v>802</v>
      </c>
    </row>
    <row r="3022" spans="1:11">
      <c r="A3022" t="s">
        <v>106</v>
      </c>
      <c r="B3022">
        <v>2214</v>
      </c>
      <c r="C3022" t="s">
        <v>21</v>
      </c>
      <c r="D3022" t="s">
        <v>22</v>
      </c>
      <c r="E3022" t="s">
        <v>23</v>
      </c>
      <c r="F3022" t="s">
        <v>4</v>
      </c>
      <c r="G3022" t="s">
        <v>6</v>
      </c>
      <c r="H3022" t="s">
        <v>5</v>
      </c>
      <c r="I3022" t="s">
        <v>83</v>
      </c>
      <c r="J3022" t="s">
        <v>84</v>
      </c>
      <c r="K3022">
        <v>29</v>
      </c>
    </row>
    <row r="3023" spans="1:11">
      <c r="A3023" t="s">
        <v>106</v>
      </c>
      <c r="B3023">
        <v>2174</v>
      </c>
      <c r="C3023" t="s">
        <v>59</v>
      </c>
      <c r="D3023" t="s">
        <v>53</v>
      </c>
      <c r="E3023" t="s">
        <v>23</v>
      </c>
      <c r="F3023" t="s">
        <v>16</v>
      </c>
      <c r="G3023" t="s">
        <v>17</v>
      </c>
      <c r="H3023" t="s">
        <v>5</v>
      </c>
      <c r="I3023" t="s">
        <v>83</v>
      </c>
      <c r="J3023" t="s">
        <v>84</v>
      </c>
      <c r="K3023">
        <v>597</v>
      </c>
    </row>
    <row r="3024" spans="1:11">
      <c r="A3024" t="s">
        <v>106</v>
      </c>
      <c r="B3024">
        <v>2174</v>
      </c>
      <c r="C3024" t="s">
        <v>59</v>
      </c>
      <c r="D3024" t="s">
        <v>53</v>
      </c>
      <c r="E3024" t="s">
        <v>23</v>
      </c>
      <c r="F3024" t="s">
        <v>98</v>
      </c>
      <c r="G3024" t="s">
        <v>99</v>
      </c>
      <c r="H3024" t="s">
        <v>5</v>
      </c>
      <c r="I3024" t="s">
        <v>83</v>
      </c>
      <c r="J3024" t="s">
        <v>84</v>
      </c>
      <c r="K3024">
        <v>5</v>
      </c>
    </row>
    <row r="3025" spans="1:11">
      <c r="A3025" t="s">
        <v>106</v>
      </c>
      <c r="B3025">
        <v>2237</v>
      </c>
      <c r="C3025" t="s">
        <v>42</v>
      </c>
      <c r="D3025" t="s">
        <v>38</v>
      </c>
      <c r="E3025" t="s">
        <v>23</v>
      </c>
      <c r="F3025" t="s">
        <v>3</v>
      </c>
      <c r="G3025" t="s">
        <v>43</v>
      </c>
      <c r="H3025" t="s">
        <v>5</v>
      </c>
      <c r="I3025" t="s">
        <v>83</v>
      </c>
      <c r="J3025" t="s">
        <v>84</v>
      </c>
      <c r="K3025">
        <v>5532</v>
      </c>
    </row>
    <row r="3026" spans="1:11">
      <c r="A3026" t="s">
        <v>106</v>
      </c>
      <c r="B3026">
        <v>2214</v>
      </c>
      <c r="C3026" t="s">
        <v>21</v>
      </c>
      <c r="D3026" t="s">
        <v>22</v>
      </c>
      <c r="E3026" t="s">
        <v>23</v>
      </c>
      <c r="F3026" t="s">
        <v>3</v>
      </c>
      <c r="G3026" t="s">
        <v>43</v>
      </c>
      <c r="H3026" t="s">
        <v>1</v>
      </c>
      <c r="I3026" t="s">
        <v>83</v>
      </c>
      <c r="J3026" t="s">
        <v>84</v>
      </c>
      <c r="K3026">
        <v>644</v>
      </c>
    </row>
    <row r="3027" spans="1:11">
      <c r="A3027" t="s">
        <v>106</v>
      </c>
      <c r="B3027">
        <v>2194</v>
      </c>
      <c r="C3027" t="s">
        <v>30</v>
      </c>
      <c r="D3027" t="s">
        <v>31</v>
      </c>
      <c r="E3027" t="s">
        <v>23</v>
      </c>
      <c r="F3027" t="s">
        <v>0</v>
      </c>
      <c r="G3027" t="s">
        <v>24</v>
      </c>
      <c r="H3027" t="s">
        <v>1</v>
      </c>
      <c r="I3027" t="s">
        <v>85</v>
      </c>
      <c r="J3027" t="s">
        <v>86</v>
      </c>
      <c r="K3027">
        <v>651</v>
      </c>
    </row>
    <row r="3028" spans="1:11">
      <c r="A3028" t="s">
        <v>106</v>
      </c>
      <c r="B3028">
        <v>2184</v>
      </c>
      <c r="C3028" t="s">
        <v>47</v>
      </c>
      <c r="D3028" t="s">
        <v>35</v>
      </c>
      <c r="E3028" t="s">
        <v>23</v>
      </c>
      <c r="F3028" t="s">
        <v>12</v>
      </c>
      <c r="G3028" t="s">
        <v>13</v>
      </c>
      <c r="H3028" t="s">
        <v>5</v>
      </c>
      <c r="I3028" t="s">
        <v>83</v>
      </c>
      <c r="J3028" t="s">
        <v>84</v>
      </c>
      <c r="K3028">
        <v>623</v>
      </c>
    </row>
    <row r="3029" spans="1:11">
      <c r="A3029" t="s">
        <v>106</v>
      </c>
      <c r="B3029">
        <v>2244</v>
      </c>
      <c r="C3029" t="s">
        <v>45</v>
      </c>
      <c r="D3029" t="s">
        <v>26</v>
      </c>
      <c r="E3029" t="s">
        <v>23</v>
      </c>
      <c r="F3029" t="s">
        <v>100</v>
      </c>
      <c r="G3029" t="s">
        <v>101</v>
      </c>
      <c r="H3029" t="s">
        <v>1</v>
      </c>
      <c r="I3029" t="s">
        <v>83</v>
      </c>
      <c r="J3029" t="s">
        <v>84</v>
      </c>
      <c r="K3029">
        <v>12</v>
      </c>
    </row>
    <row r="3030" spans="1:11">
      <c r="A3030" t="s">
        <v>106</v>
      </c>
      <c r="B3030">
        <v>2164</v>
      </c>
      <c r="C3030" t="s">
        <v>56</v>
      </c>
      <c r="D3030" t="s">
        <v>33</v>
      </c>
      <c r="E3030" t="s">
        <v>23</v>
      </c>
      <c r="F3030" t="s">
        <v>3</v>
      </c>
      <c r="G3030" t="s">
        <v>43</v>
      </c>
      <c r="H3030" t="s">
        <v>5</v>
      </c>
      <c r="I3030" t="s">
        <v>85</v>
      </c>
      <c r="J3030" t="s">
        <v>86</v>
      </c>
      <c r="K3030">
        <v>235</v>
      </c>
    </row>
    <row r="3031" spans="1:11">
      <c r="A3031" t="s">
        <v>106</v>
      </c>
      <c r="B3031">
        <v>2217</v>
      </c>
      <c r="C3031" t="s">
        <v>36</v>
      </c>
      <c r="D3031" t="s">
        <v>22</v>
      </c>
      <c r="E3031" t="s">
        <v>23</v>
      </c>
      <c r="F3031" t="s">
        <v>8</v>
      </c>
      <c r="G3031" t="s">
        <v>14</v>
      </c>
      <c r="H3031" t="s">
        <v>1</v>
      </c>
      <c r="I3031" t="s">
        <v>85</v>
      </c>
      <c r="J3031" t="s">
        <v>86</v>
      </c>
      <c r="K3031">
        <v>3057</v>
      </c>
    </row>
    <row r="3032" spans="1:11">
      <c r="A3032" t="s">
        <v>106</v>
      </c>
      <c r="B3032">
        <v>2251</v>
      </c>
      <c r="C3032" t="s">
        <v>25</v>
      </c>
      <c r="D3032" t="s">
        <v>26</v>
      </c>
      <c r="E3032" t="s">
        <v>27</v>
      </c>
      <c r="F3032" t="s">
        <v>9</v>
      </c>
      <c r="G3032" t="s">
        <v>10</v>
      </c>
      <c r="H3032" t="s">
        <v>5</v>
      </c>
      <c r="I3032" t="s">
        <v>83</v>
      </c>
      <c r="J3032" t="s">
        <v>84</v>
      </c>
      <c r="K3032">
        <v>3262</v>
      </c>
    </row>
    <row r="3033" spans="1:11">
      <c r="A3033" t="s">
        <v>106</v>
      </c>
      <c r="B3033">
        <v>2167</v>
      </c>
      <c r="C3033" t="s">
        <v>63</v>
      </c>
      <c r="D3033" t="s">
        <v>33</v>
      </c>
      <c r="E3033" t="s">
        <v>23</v>
      </c>
      <c r="F3033" t="s">
        <v>2</v>
      </c>
      <c r="G3033" t="s">
        <v>11</v>
      </c>
      <c r="H3033" t="s">
        <v>5</v>
      </c>
      <c r="I3033" t="s">
        <v>85</v>
      </c>
      <c r="J3033" t="s">
        <v>86</v>
      </c>
      <c r="K3033">
        <v>579</v>
      </c>
    </row>
    <row r="3034" spans="1:11">
      <c r="A3034" t="s">
        <v>106</v>
      </c>
      <c r="B3034">
        <v>2207</v>
      </c>
      <c r="C3034" t="s">
        <v>57</v>
      </c>
      <c r="D3034" t="s">
        <v>49</v>
      </c>
      <c r="E3034" t="s">
        <v>23</v>
      </c>
      <c r="F3034" t="s">
        <v>2</v>
      </c>
      <c r="G3034" t="s">
        <v>11</v>
      </c>
      <c r="H3034" t="s">
        <v>5</v>
      </c>
      <c r="I3034" t="s">
        <v>83</v>
      </c>
      <c r="J3034" t="s">
        <v>84</v>
      </c>
      <c r="K3034">
        <v>2897</v>
      </c>
    </row>
    <row r="3035" spans="1:11">
      <c r="A3035" t="s">
        <v>106</v>
      </c>
      <c r="B3035">
        <v>2234</v>
      </c>
      <c r="C3035" t="s">
        <v>61</v>
      </c>
      <c r="D3035" t="s">
        <v>38</v>
      </c>
      <c r="E3035" t="s">
        <v>23</v>
      </c>
      <c r="F3035" t="s">
        <v>8</v>
      </c>
      <c r="G3035" t="s">
        <v>14</v>
      </c>
      <c r="H3035" t="s">
        <v>1</v>
      </c>
      <c r="I3035" t="s">
        <v>85</v>
      </c>
      <c r="J3035" t="s">
        <v>86</v>
      </c>
      <c r="K3035">
        <v>797</v>
      </c>
    </row>
    <row r="3036" spans="1:11">
      <c r="A3036" t="s">
        <v>106</v>
      </c>
      <c r="B3036">
        <v>2181</v>
      </c>
      <c r="C3036" t="s">
        <v>55</v>
      </c>
      <c r="D3036" t="s">
        <v>53</v>
      </c>
      <c r="E3036" t="s">
        <v>23</v>
      </c>
      <c r="F3036" t="s">
        <v>3</v>
      </c>
      <c r="G3036" t="s">
        <v>43</v>
      </c>
      <c r="H3036" t="s">
        <v>1</v>
      </c>
      <c r="I3036" t="s">
        <v>83</v>
      </c>
      <c r="J3036" t="s">
        <v>84</v>
      </c>
      <c r="K3036">
        <v>2874</v>
      </c>
    </row>
    <row r="3037" spans="1:11">
      <c r="A3037" t="s">
        <v>106</v>
      </c>
      <c r="B3037">
        <v>2167</v>
      </c>
      <c r="C3037" t="s">
        <v>63</v>
      </c>
      <c r="D3037" t="s">
        <v>33</v>
      </c>
      <c r="E3037" t="s">
        <v>23</v>
      </c>
      <c r="F3037" t="s">
        <v>3</v>
      </c>
      <c r="G3037" t="s">
        <v>43</v>
      </c>
      <c r="H3037" t="s">
        <v>5</v>
      </c>
      <c r="I3037" t="s">
        <v>83</v>
      </c>
      <c r="J3037" t="s">
        <v>84</v>
      </c>
      <c r="K3037">
        <v>6147</v>
      </c>
    </row>
    <row r="3038" spans="1:11">
      <c r="A3038" t="s">
        <v>106</v>
      </c>
      <c r="B3038">
        <v>2184</v>
      </c>
      <c r="C3038" t="s">
        <v>47</v>
      </c>
      <c r="D3038" t="s">
        <v>35</v>
      </c>
      <c r="E3038" t="s">
        <v>23</v>
      </c>
      <c r="F3038" t="s">
        <v>9</v>
      </c>
      <c r="G3038" t="s">
        <v>10</v>
      </c>
      <c r="H3038" t="s">
        <v>5</v>
      </c>
      <c r="I3038" t="s">
        <v>85</v>
      </c>
      <c r="J3038" t="s">
        <v>86</v>
      </c>
      <c r="K3038">
        <v>72</v>
      </c>
    </row>
    <row r="3039" spans="1:11">
      <c r="A3039" t="s">
        <v>106</v>
      </c>
      <c r="B3039">
        <v>2167</v>
      </c>
      <c r="C3039" t="s">
        <v>63</v>
      </c>
      <c r="D3039" t="s">
        <v>33</v>
      </c>
      <c r="E3039" t="s">
        <v>23</v>
      </c>
      <c r="F3039" t="s">
        <v>0</v>
      </c>
      <c r="G3039" t="s">
        <v>24</v>
      </c>
      <c r="H3039" t="s">
        <v>5</v>
      </c>
      <c r="I3039" t="s">
        <v>83</v>
      </c>
      <c r="J3039" t="s">
        <v>84</v>
      </c>
      <c r="K3039">
        <v>5440</v>
      </c>
    </row>
    <row r="3040" spans="1:11">
      <c r="A3040" t="s">
        <v>106</v>
      </c>
      <c r="B3040">
        <v>2231</v>
      </c>
      <c r="C3040" t="s">
        <v>40</v>
      </c>
      <c r="D3040" t="s">
        <v>41</v>
      </c>
      <c r="E3040" t="s">
        <v>23</v>
      </c>
      <c r="F3040" t="s">
        <v>2</v>
      </c>
      <c r="G3040" t="s">
        <v>11</v>
      </c>
      <c r="H3040" t="s">
        <v>5</v>
      </c>
      <c r="I3040" t="s">
        <v>83</v>
      </c>
      <c r="J3040" t="s">
        <v>84</v>
      </c>
      <c r="K3040">
        <v>2215</v>
      </c>
    </row>
    <row r="3041" spans="1:11">
      <c r="A3041" t="s">
        <v>106</v>
      </c>
      <c r="B3041">
        <v>2247</v>
      </c>
      <c r="C3041" t="s">
        <v>64</v>
      </c>
      <c r="D3041" t="s">
        <v>26</v>
      </c>
      <c r="E3041" t="s">
        <v>23</v>
      </c>
      <c r="F3041" t="s">
        <v>12</v>
      </c>
      <c r="G3041" t="s">
        <v>13</v>
      </c>
      <c r="H3041" t="s">
        <v>5</v>
      </c>
      <c r="I3041" t="s">
        <v>85</v>
      </c>
      <c r="J3041" t="s">
        <v>86</v>
      </c>
      <c r="K3041">
        <v>415</v>
      </c>
    </row>
    <row r="3042" spans="1:11">
      <c r="A3042" t="s">
        <v>106</v>
      </c>
      <c r="B3042">
        <v>2154</v>
      </c>
      <c r="C3042" t="s">
        <v>50</v>
      </c>
      <c r="D3042" t="s">
        <v>29</v>
      </c>
      <c r="E3042" t="s">
        <v>23</v>
      </c>
      <c r="F3042" t="s">
        <v>9</v>
      </c>
      <c r="G3042" t="s">
        <v>10</v>
      </c>
      <c r="H3042" t="s">
        <v>5</v>
      </c>
      <c r="I3042" t="s">
        <v>83</v>
      </c>
      <c r="J3042" t="s">
        <v>84</v>
      </c>
      <c r="K3042">
        <v>355</v>
      </c>
    </row>
    <row r="3043" spans="1:11">
      <c r="A3043" t="s">
        <v>106</v>
      </c>
      <c r="B3043">
        <v>2157</v>
      </c>
      <c r="C3043" t="s">
        <v>46</v>
      </c>
      <c r="D3043" t="s">
        <v>29</v>
      </c>
      <c r="E3043" t="s">
        <v>23</v>
      </c>
      <c r="F3043" t="s">
        <v>12</v>
      </c>
      <c r="G3043" t="s">
        <v>13</v>
      </c>
      <c r="H3043" t="s">
        <v>1</v>
      </c>
      <c r="I3043" t="s">
        <v>83</v>
      </c>
      <c r="J3043" t="s">
        <v>84</v>
      </c>
      <c r="K3043">
        <v>2822</v>
      </c>
    </row>
    <row r="3044" spans="1:11">
      <c r="A3044" t="s">
        <v>106</v>
      </c>
      <c r="B3044">
        <v>2184</v>
      </c>
      <c r="C3044" t="s">
        <v>47</v>
      </c>
      <c r="D3044" t="s">
        <v>35</v>
      </c>
      <c r="E3044" t="s">
        <v>23</v>
      </c>
      <c r="F3044" t="s">
        <v>9</v>
      </c>
      <c r="G3044" t="s">
        <v>10</v>
      </c>
      <c r="H3044" t="s">
        <v>1</v>
      </c>
      <c r="I3044" t="s">
        <v>85</v>
      </c>
      <c r="J3044" t="s">
        <v>86</v>
      </c>
      <c r="K3044">
        <v>154</v>
      </c>
    </row>
    <row r="3045" spans="1:11">
      <c r="A3045" t="s">
        <v>106</v>
      </c>
      <c r="B3045">
        <v>2167</v>
      </c>
      <c r="C3045" t="s">
        <v>63</v>
      </c>
      <c r="D3045" t="s">
        <v>33</v>
      </c>
      <c r="E3045" t="s">
        <v>23</v>
      </c>
      <c r="F3045" t="s">
        <v>16</v>
      </c>
      <c r="G3045" t="s">
        <v>17</v>
      </c>
      <c r="H3045" t="s">
        <v>1</v>
      </c>
      <c r="I3045" t="s">
        <v>83</v>
      </c>
      <c r="J3045" t="s">
        <v>84</v>
      </c>
      <c r="K3045">
        <v>319</v>
      </c>
    </row>
    <row r="3046" spans="1:11">
      <c r="A3046" t="s">
        <v>106</v>
      </c>
      <c r="B3046">
        <v>2187</v>
      </c>
      <c r="C3046" t="s">
        <v>34</v>
      </c>
      <c r="D3046" t="s">
        <v>35</v>
      </c>
      <c r="E3046" t="s">
        <v>23</v>
      </c>
      <c r="F3046" t="s">
        <v>4</v>
      </c>
      <c r="G3046" t="s">
        <v>6</v>
      </c>
      <c r="H3046" t="s">
        <v>5</v>
      </c>
      <c r="I3046" t="s">
        <v>85</v>
      </c>
      <c r="J3046" t="s">
        <v>86</v>
      </c>
      <c r="K3046">
        <v>64</v>
      </c>
    </row>
    <row r="3047" spans="1:11">
      <c r="A3047" t="s">
        <v>106</v>
      </c>
      <c r="B3047">
        <v>2194</v>
      </c>
      <c r="C3047" t="s">
        <v>30</v>
      </c>
      <c r="D3047" t="s">
        <v>31</v>
      </c>
      <c r="E3047" t="s">
        <v>23</v>
      </c>
      <c r="F3047" t="s">
        <v>16</v>
      </c>
      <c r="G3047" t="s">
        <v>17</v>
      </c>
      <c r="H3047" t="s">
        <v>1</v>
      </c>
      <c r="I3047" t="s">
        <v>83</v>
      </c>
      <c r="J3047" t="s">
        <v>84</v>
      </c>
      <c r="K3047">
        <v>592</v>
      </c>
    </row>
    <row r="3048" spans="1:11">
      <c r="A3048" t="s">
        <v>106</v>
      </c>
      <c r="B3048">
        <v>2227</v>
      </c>
      <c r="C3048" t="s">
        <v>44</v>
      </c>
      <c r="D3048" t="s">
        <v>41</v>
      </c>
      <c r="E3048" t="s">
        <v>23</v>
      </c>
      <c r="F3048" t="s">
        <v>2</v>
      </c>
      <c r="G3048" t="s">
        <v>11</v>
      </c>
      <c r="H3048" t="s">
        <v>5</v>
      </c>
      <c r="I3048" t="s">
        <v>83</v>
      </c>
      <c r="J3048" t="s">
        <v>84</v>
      </c>
      <c r="K3048">
        <v>2496</v>
      </c>
    </row>
    <row r="3049" spans="1:11">
      <c r="A3049" t="s">
        <v>106</v>
      </c>
      <c r="B3049">
        <v>2244</v>
      </c>
      <c r="C3049" t="s">
        <v>45</v>
      </c>
      <c r="D3049" t="s">
        <v>26</v>
      </c>
      <c r="E3049" t="s">
        <v>23</v>
      </c>
      <c r="F3049" t="s">
        <v>9</v>
      </c>
      <c r="G3049" t="s">
        <v>10</v>
      </c>
      <c r="H3049" t="s">
        <v>1</v>
      </c>
      <c r="I3049" t="s">
        <v>85</v>
      </c>
      <c r="J3049" t="s">
        <v>86</v>
      </c>
      <c r="K3049">
        <v>52</v>
      </c>
    </row>
    <row r="3050" spans="1:11">
      <c r="A3050" t="s">
        <v>106</v>
      </c>
      <c r="B3050">
        <v>2241</v>
      </c>
      <c r="C3050" t="s">
        <v>37</v>
      </c>
      <c r="D3050" t="s">
        <v>38</v>
      </c>
      <c r="E3050" t="s">
        <v>23</v>
      </c>
      <c r="F3050" t="s">
        <v>12</v>
      </c>
      <c r="G3050" t="s">
        <v>13</v>
      </c>
      <c r="H3050" t="s">
        <v>5</v>
      </c>
      <c r="I3050" t="s">
        <v>85</v>
      </c>
      <c r="J3050" t="s">
        <v>86</v>
      </c>
      <c r="K3050">
        <v>428</v>
      </c>
    </row>
    <row r="3051" spans="1:11">
      <c r="A3051" t="s">
        <v>106</v>
      </c>
      <c r="B3051">
        <v>2227</v>
      </c>
      <c r="C3051" t="s">
        <v>44</v>
      </c>
      <c r="D3051" t="s">
        <v>41</v>
      </c>
      <c r="E3051" t="s">
        <v>23</v>
      </c>
      <c r="F3051" t="s">
        <v>2</v>
      </c>
      <c r="G3051" t="s">
        <v>11</v>
      </c>
      <c r="H3051" t="s">
        <v>1</v>
      </c>
      <c r="I3051" t="s">
        <v>85</v>
      </c>
      <c r="J3051" t="s">
        <v>86</v>
      </c>
      <c r="K3051">
        <v>6880</v>
      </c>
    </row>
    <row r="3052" spans="1:11">
      <c r="A3052" t="s">
        <v>106</v>
      </c>
      <c r="B3052">
        <v>2224</v>
      </c>
      <c r="C3052" t="s">
        <v>60</v>
      </c>
      <c r="D3052" t="s">
        <v>41</v>
      </c>
      <c r="E3052" t="s">
        <v>23</v>
      </c>
      <c r="F3052" t="s">
        <v>2</v>
      </c>
      <c r="G3052" t="s">
        <v>11</v>
      </c>
      <c r="H3052" t="s">
        <v>1</v>
      </c>
      <c r="I3052" t="s">
        <v>85</v>
      </c>
      <c r="J3052" t="s">
        <v>86</v>
      </c>
      <c r="K3052">
        <v>1485</v>
      </c>
    </row>
    <row r="3053" spans="1:11">
      <c r="A3053" t="s">
        <v>106</v>
      </c>
      <c r="B3053">
        <v>2184</v>
      </c>
      <c r="C3053" t="s">
        <v>47</v>
      </c>
      <c r="D3053" t="s">
        <v>35</v>
      </c>
      <c r="E3053" t="s">
        <v>23</v>
      </c>
      <c r="F3053" t="s">
        <v>4</v>
      </c>
      <c r="G3053" t="s">
        <v>6</v>
      </c>
      <c r="H3053" t="s">
        <v>1</v>
      </c>
      <c r="I3053" t="s">
        <v>85</v>
      </c>
      <c r="J3053" t="s">
        <v>86</v>
      </c>
      <c r="K3053">
        <v>153</v>
      </c>
    </row>
    <row r="3054" spans="1:11">
      <c r="A3054" t="s">
        <v>106</v>
      </c>
      <c r="B3054">
        <v>2191</v>
      </c>
      <c r="C3054" t="s">
        <v>39</v>
      </c>
      <c r="D3054" t="s">
        <v>35</v>
      </c>
      <c r="E3054" t="s">
        <v>23</v>
      </c>
      <c r="F3054" t="s">
        <v>16</v>
      </c>
      <c r="G3054" t="s">
        <v>17</v>
      </c>
      <c r="H3054" t="s">
        <v>5</v>
      </c>
      <c r="I3054" t="s">
        <v>83</v>
      </c>
      <c r="J3054" t="s">
        <v>84</v>
      </c>
      <c r="K3054">
        <v>1425</v>
      </c>
    </row>
    <row r="3055" spans="1:11">
      <c r="A3055" t="s">
        <v>106</v>
      </c>
      <c r="B3055">
        <v>2161</v>
      </c>
      <c r="C3055" t="s">
        <v>28</v>
      </c>
      <c r="D3055" t="s">
        <v>29</v>
      </c>
      <c r="E3055" t="s">
        <v>23</v>
      </c>
      <c r="F3055" t="s">
        <v>9</v>
      </c>
      <c r="G3055" t="s">
        <v>10</v>
      </c>
      <c r="H3055" t="s">
        <v>5</v>
      </c>
      <c r="I3055" t="s">
        <v>83</v>
      </c>
      <c r="J3055" t="s">
        <v>84</v>
      </c>
      <c r="K3055">
        <v>3554</v>
      </c>
    </row>
    <row r="3056" spans="1:11">
      <c r="A3056" t="s">
        <v>106</v>
      </c>
      <c r="B3056">
        <v>2161</v>
      </c>
      <c r="C3056" t="s">
        <v>28</v>
      </c>
      <c r="D3056" t="s">
        <v>29</v>
      </c>
      <c r="E3056" t="s">
        <v>23</v>
      </c>
      <c r="F3056" t="s">
        <v>12</v>
      </c>
      <c r="G3056" t="s">
        <v>13</v>
      </c>
      <c r="H3056" t="s">
        <v>5</v>
      </c>
      <c r="I3056" t="s">
        <v>83</v>
      </c>
      <c r="J3056" t="s">
        <v>84</v>
      </c>
      <c r="K3056">
        <v>1590</v>
      </c>
    </row>
    <row r="3057" spans="1:11">
      <c r="A3057" t="s">
        <v>106</v>
      </c>
      <c r="B3057">
        <v>2194</v>
      </c>
      <c r="C3057" t="s">
        <v>30</v>
      </c>
      <c r="D3057" t="s">
        <v>31</v>
      </c>
      <c r="E3057" t="s">
        <v>23</v>
      </c>
      <c r="F3057" t="s">
        <v>98</v>
      </c>
      <c r="G3057" t="s">
        <v>99</v>
      </c>
      <c r="H3057" t="s">
        <v>5</v>
      </c>
      <c r="I3057" t="s">
        <v>83</v>
      </c>
      <c r="J3057" t="s">
        <v>84</v>
      </c>
      <c r="K3057">
        <v>36</v>
      </c>
    </row>
    <row r="3058" spans="1:11">
      <c r="A3058" t="s">
        <v>106</v>
      </c>
      <c r="B3058">
        <v>2207</v>
      </c>
      <c r="C3058" t="s">
        <v>57</v>
      </c>
      <c r="D3058" t="s">
        <v>49</v>
      </c>
      <c r="E3058" t="s">
        <v>23</v>
      </c>
      <c r="F3058" t="s">
        <v>3</v>
      </c>
      <c r="G3058" t="s">
        <v>43</v>
      </c>
      <c r="H3058" t="s">
        <v>5</v>
      </c>
      <c r="I3058" t="s">
        <v>85</v>
      </c>
      <c r="J3058" t="s">
        <v>86</v>
      </c>
      <c r="K3058">
        <v>565</v>
      </c>
    </row>
    <row r="3059" spans="1:11">
      <c r="A3059" t="s">
        <v>106</v>
      </c>
      <c r="B3059">
        <v>2194</v>
      </c>
      <c r="C3059" t="s">
        <v>30</v>
      </c>
      <c r="D3059" t="s">
        <v>31</v>
      </c>
      <c r="E3059" t="s">
        <v>23</v>
      </c>
      <c r="F3059" t="s">
        <v>0</v>
      </c>
      <c r="G3059" t="s">
        <v>24</v>
      </c>
      <c r="H3059" t="s">
        <v>5</v>
      </c>
      <c r="I3059" t="s">
        <v>83</v>
      </c>
      <c r="J3059" t="s">
        <v>84</v>
      </c>
      <c r="K3059">
        <v>1698</v>
      </c>
    </row>
    <row r="3060" spans="1:11">
      <c r="A3060" t="s">
        <v>106</v>
      </c>
      <c r="B3060">
        <v>2161</v>
      </c>
      <c r="C3060" t="s">
        <v>28</v>
      </c>
      <c r="D3060" t="s">
        <v>29</v>
      </c>
      <c r="E3060" t="s">
        <v>23</v>
      </c>
      <c r="F3060" t="s">
        <v>12</v>
      </c>
      <c r="G3060" t="s">
        <v>13</v>
      </c>
      <c r="H3060" t="s">
        <v>1</v>
      </c>
      <c r="I3060" t="s">
        <v>83</v>
      </c>
      <c r="J3060" t="s">
        <v>84</v>
      </c>
      <c r="K3060">
        <v>2680</v>
      </c>
    </row>
    <row r="3061" spans="1:11">
      <c r="A3061" t="s">
        <v>106</v>
      </c>
      <c r="B3061">
        <v>2154</v>
      </c>
      <c r="C3061" t="s">
        <v>50</v>
      </c>
      <c r="D3061" t="s">
        <v>29</v>
      </c>
      <c r="E3061" t="s">
        <v>23</v>
      </c>
      <c r="F3061" t="s">
        <v>9</v>
      </c>
      <c r="G3061" t="s">
        <v>10</v>
      </c>
      <c r="H3061" t="s">
        <v>5</v>
      </c>
      <c r="I3061" t="s">
        <v>85</v>
      </c>
      <c r="J3061" t="s">
        <v>86</v>
      </c>
      <c r="K3061">
        <v>72</v>
      </c>
    </row>
    <row r="3062" spans="1:11">
      <c r="A3062" t="s">
        <v>106</v>
      </c>
      <c r="B3062">
        <v>2157</v>
      </c>
      <c r="C3062" t="s">
        <v>46</v>
      </c>
      <c r="D3062" t="s">
        <v>29</v>
      </c>
      <c r="E3062" t="s">
        <v>23</v>
      </c>
      <c r="F3062" t="s">
        <v>12</v>
      </c>
      <c r="G3062" t="s">
        <v>13</v>
      </c>
      <c r="H3062" t="s">
        <v>1</v>
      </c>
      <c r="I3062" t="s">
        <v>85</v>
      </c>
      <c r="J3062" t="s">
        <v>86</v>
      </c>
      <c r="K3062">
        <v>343</v>
      </c>
    </row>
    <row r="3063" spans="1:11">
      <c r="A3063" t="s">
        <v>106</v>
      </c>
      <c r="B3063">
        <v>2194</v>
      </c>
      <c r="C3063" t="s">
        <v>30</v>
      </c>
      <c r="D3063" t="s">
        <v>31</v>
      </c>
      <c r="E3063" t="s">
        <v>23</v>
      </c>
      <c r="F3063" t="s">
        <v>3</v>
      </c>
      <c r="G3063" t="s">
        <v>43</v>
      </c>
      <c r="H3063" t="s">
        <v>5</v>
      </c>
      <c r="I3063" t="s">
        <v>85</v>
      </c>
      <c r="J3063" t="s">
        <v>86</v>
      </c>
      <c r="K3063">
        <v>233</v>
      </c>
    </row>
    <row r="3064" spans="1:11">
      <c r="A3064" t="s">
        <v>106</v>
      </c>
      <c r="B3064">
        <v>2207</v>
      </c>
      <c r="C3064" t="s">
        <v>57</v>
      </c>
      <c r="D3064" t="s">
        <v>49</v>
      </c>
      <c r="E3064" t="s">
        <v>23</v>
      </c>
      <c r="F3064" t="s">
        <v>4</v>
      </c>
      <c r="G3064" t="s">
        <v>6</v>
      </c>
      <c r="H3064" t="s">
        <v>5</v>
      </c>
      <c r="I3064" t="s">
        <v>85</v>
      </c>
      <c r="J3064" t="s">
        <v>86</v>
      </c>
      <c r="K3064">
        <v>43</v>
      </c>
    </row>
    <row r="3065" spans="1:11">
      <c r="A3065" t="s">
        <v>106</v>
      </c>
      <c r="B3065">
        <v>2251</v>
      </c>
      <c r="C3065" t="s">
        <v>25</v>
      </c>
      <c r="D3065" t="s">
        <v>26</v>
      </c>
      <c r="E3065" t="s">
        <v>27</v>
      </c>
      <c r="F3065" t="s">
        <v>2</v>
      </c>
      <c r="G3065" t="s">
        <v>11</v>
      </c>
      <c r="H3065" t="s">
        <v>1</v>
      </c>
      <c r="I3065" t="s">
        <v>83</v>
      </c>
      <c r="J3065" t="s">
        <v>84</v>
      </c>
      <c r="K3065">
        <v>37749</v>
      </c>
    </row>
    <row r="3066" spans="1:11">
      <c r="A3066" t="s">
        <v>106</v>
      </c>
      <c r="B3066">
        <v>2211</v>
      </c>
      <c r="C3066" t="s">
        <v>54</v>
      </c>
      <c r="D3066" t="s">
        <v>49</v>
      </c>
      <c r="E3066" t="s">
        <v>23</v>
      </c>
      <c r="F3066" t="s">
        <v>12</v>
      </c>
      <c r="G3066" t="s">
        <v>13</v>
      </c>
      <c r="H3066" t="s">
        <v>5</v>
      </c>
      <c r="I3066" t="s">
        <v>83</v>
      </c>
      <c r="J3066" t="s">
        <v>84</v>
      </c>
      <c r="K3066">
        <v>2243</v>
      </c>
    </row>
    <row r="3067" spans="1:11">
      <c r="A3067" t="s">
        <v>106</v>
      </c>
      <c r="B3067">
        <v>2207</v>
      </c>
      <c r="C3067" t="s">
        <v>57</v>
      </c>
      <c r="D3067" t="s">
        <v>49</v>
      </c>
      <c r="E3067" t="s">
        <v>23</v>
      </c>
      <c r="F3067" t="s">
        <v>16</v>
      </c>
      <c r="G3067" t="s">
        <v>17</v>
      </c>
      <c r="H3067" t="s">
        <v>1</v>
      </c>
      <c r="I3067" t="s">
        <v>85</v>
      </c>
      <c r="J3067" t="s">
        <v>86</v>
      </c>
      <c r="K3067">
        <v>86</v>
      </c>
    </row>
    <row r="3068" spans="1:11">
      <c r="A3068" t="s">
        <v>106</v>
      </c>
      <c r="B3068">
        <v>2221</v>
      </c>
      <c r="C3068" t="s">
        <v>58</v>
      </c>
      <c r="D3068" t="s">
        <v>22</v>
      </c>
      <c r="E3068" t="s">
        <v>23</v>
      </c>
      <c r="F3068" t="s">
        <v>9</v>
      </c>
      <c r="G3068" t="s">
        <v>10</v>
      </c>
      <c r="H3068" t="s">
        <v>1</v>
      </c>
      <c r="I3068" t="s">
        <v>83</v>
      </c>
      <c r="J3068" t="s">
        <v>84</v>
      </c>
      <c r="K3068">
        <v>3574</v>
      </c>
    </row>
    <row r="3069" spans="1:11">
      <c r="A3069" t="s">
        <v>106</v>
      </c>
      <c r="B3069">
        <v>2171</v>
      </c>
      <c r="C3069" t="s">
        <v>32</v>
      </c>
      <c r="D3069" t="s">
        <v>33</v>
      </c>
      <c r="E3069" t="s">
        <v>23</v>
      </c>
      <c r="F3069" t="s">
        <v>95</v>
      </c>
      <c r="G3069" t="s">
        <v>96</v>
      </c>
      <c r="H3069" t="s">
        <v>97</v>
      </c>
      <c r="I3069" t="s">
        <v>85</v>
      </c>
      <c r="J3069" t="s">
        <v>86</v>
      </c>
      <c r="K3069">
        <v>9</v>
      </c>
    </row>
    <row r="3070" spans="1:11">
      <c r="A3070" t="s">
        <v>106</v>
      </c>
      <c r="B3070">
        <v>2224</v>
      </c>
      <c r="C3070" t="s">
        <v>60</v>
      </c>
      <c r="D3070" t="s">
        <v>41</v>
      </c>
      <c r="E3070" t="s">
        <v>23</v>
      </c>
      <c r="F3070" t="s">
        <v>8</v>
      </c>
      <c r="G3070" t="s">
        <v>14</v>
      </c>
      <c r="H3070" t="s">
        <v>1</v>
      </c>
      <c r="I3070" t="s">
        <v>85</v>
      </c>
      <c r="J3070" t="s">
        <v>86</v>
      </c>
      <c r="K3070">
        <v>800</v>
      </c>
    </row>
    <row r="3071" spans="1:11">
      <c r="A3071" t="s">
        <v>106</v>
      </c>
      <c r="B3071">
        <v>2204</v>
      </c>
      <c r="C3071" t="s">
        <v>48</v>
      </c>
      <c r="D3071" t="s">
        <v>49</v>
      </c>
      <c r="E3071" t="s">
        <v>23</v>
      </c>
      <c r="F3071" t="s">
        <v>9</v>
      </c>
      <c r="G3071" t="s">
        <v>10</v>
      </c>
      <c r="H3071" t="s">
        <v>5</v>
      </c>
      <c r="I3071" t="s">
        <v>83</v>
      </c>
      <c r="J3071" t="s">
        <v>84</v>
      </c>
      <c r="K3071">
        <v>812</v>
      </c>
    </row>
    <row r="3072" spans="1:11">
      <c r="A3072" t="s">
        <v>106</v>
      </c>
      <c r="B3072">
        <v>2251</v>
      </c>
      <c r="C3072" t="s">
        <v>25</v>
      </c>
      <c r="D3072" t="s">
        <v>26</v>
      </c>
      <c r="E3072" t="s">
        <v>27</v>
      </c>
      <c r="F3072" t="s">
        <v>9</v>
      </c>
      <c r="G3072" t="s">
        <v>10</v>
      </c>
      <c r="H3072" t="s">
        <v>5</v>
      </c>
      <c r="I3072" t="s">
        <v>85</v>
      </c>
      <c r="J3072" t="s">
        <v>86</v>
      </c>
      <c r="K3072">
        <v>297</v>
      </c>
    </row>
    <row r="3073" spans="1:11">
      <c r="A3073" t="s">
        <v>106</v>
      </c>
      <c r="B3073">
        <v>2181</v>
      </c>
      <c r="C3073" t="s">
        <v>55</v>
      </c>
      <c r="D3073" t="s">
        <v>53</v>
      </c>
      <c r="E3073" t="s">
        <v>23</v>
      </c>
      <c r="F3073" t="s">
        <v>9</v>
      </c>
      <c r="G3073" t="s">
        <v>10</v>
      </c>
      <c r="H3073" t="s">
        <v>1</v>
      </c>
      <c r="I3073" t="s">
        <v>83</v>
      </c>
      <c r="J3073" t="s">
        <v>84</v>
      </c>
      <c r="K3073">
        <v>3699</v>
      </c>
    </row>
    <row r="3074" spans="1:11">
      <c r="A3074" t="s">
        <v>106</v>
      </c>
      <c r="B3074">
        <v>2181</v>
      </c>
      <c r="C3074" t="s">
        <v>55</v>
      </c>
      <c r="D3074" t="s">
        <v>53</v>
      </c>
      <c r="E3074" t="s">
        <v>23</v>
      </c>
      <c r="F3074" t="s">
        <v>16</v>
      </c>
      <c r="G3074" t="s">
        <v>17</v>
      </c>
      <c r="H3074" t="s">
        <v>1</v>
      </c>
      <c r="I3074" t="s">
        <v>85</v>
      </c>
      <c r="J3074" t="s">
        <v>86</v>
      </c>
      <c r="K3074">
        <v>42</v>
      </c>
    </row>
    <row r="3075" spans="1:11">
      <c r="A3075" t="s">
        <v>106</v>
      </c>
      <c r="B3075">
        <v>2181</v>
      </c>
      <c r="C3075" t="s">
        <v>55</v>
      </c>
      <c r="D3075" t="s">
        <v>53</v>
      </c>
      <c r="E3075" t="s">
        <v>23</v>
      </c>
      <c r="F3075" t="s">
        <v>3</v>
      </c>
      <c r="G3075" t="s">
        <v>43</v>
      </c>
      <c r="H3075" t="s">
        <v>1</v>
      </c>
      <c r="I3075" t="s">
        <v>85</v>
      </c>
      <c r="J3075" t="s">
        <v>86</v>
      </c>
      <c r="K3075">
        <v>298</v>
      </c>
    </row>
    <row r="3076" spans="1:11">
      <c r="A3076" t="s">
        <v>106</v>
      </c>
      <c r="B3076">
        <v>2207</v>
      </c>
      <c r="C3076" t="s">
        <v>57</v>
      </c>
      <c r="D3076" t="s">
        <v>49</v>
      </c>
      <c r="E3076" t="s">
        <v>23</v>
      </c>
      <c r="F3076" t="s">
        <v>8</v>
      </c>
      <c r="G3076" t="s">
        <v>14</v>
      </c>
      <c r="H3076" t="s">
        <v>1</v>
      </c>
      <c r="I3076" t="s">
        <v>83</v>
      </c>
      <c r="J3076" t="s">
        <v>84</v>
      </c>
      <c r="K3076">
        <v>14299</v>
      </c>
    </row>
    <row r="3077" spans="1:11">
      <c r="A3077" t="s">
        <v>106</v>
      </c>
      <c r="B3077">
        <v>2231</v>
      </c>
      <c r="C3077" t="s">
        <v>40</v>
      </c>
      <c r="D3077" t="s">
        <v>41</v>
      </c>
      <c r="E3077" t="s">
        <v>23</v>
      </c>
      <c r="F3077" t="s">
        <v>12</v>
      </c>
      <c r="G3077" t="s">
        <v>13</v>
      </c>
      <c r="H3077" t="s">
        <v>5</v>
      </c>
      <c r="I3077" t="s">
        <v>83</v>
      </c>
      <c r="J3077" t="s">
        <v>84</v>
      </c>
      <c r="K3077">
        <v>1700</v>
      </c>
    </row>
    <row r="3078" spans="1:11">
      <c r="A3078" t="s">
        <v>106</v>
      </c>
      <c r="B3078">
        <v>2247</v>
      </c>
      <c r="C3078" t="s">
        <v>64</v>
      </c>
      <c r="D3078" t="s">
        <v>26</v>
      </c>
      <c r="E3078" t="s">
        <v>23</v>
      </c>
      <c r="F3078" t="s">
        <v>9</v>
      </c>
      <c r="G3078" t="s">
        <v>10</v>
      </c>
      <c r="H3078" t="s">
        <v>1</v>
      </c>
      <c r="I3078" t="s">
        <v>83</v>
      </c>
      <c r="J3078" t="s">
        <v>84</v>
      </c>
      <c r="K3078">
        <v>5233</v>
      </c>
    </row>
    <row r="3079" spans="1:11">
      <c r="A3079" t="s">
        <v>106</v>
      </c>
      <c r="B3079">
        <v>2227</v>
      </c>
      <c r="C3079" t="s">
        <v>44</v>
      </c>
      <c r="D3079" t="s">
        <v>41</v>
      </c>
      <c r="E3079" t="s">
        <v>23</v>
      </c>
      <c r="F3079" t="s">
        <v>0</v>
      </c>
      <c r="G3079" t="s">
        <v>24</v>
      </c>
      <c r="H3079" t="s">
        <v>5</v>
      </c>
      <c r="I3079" t="s">
        <v>83</v>
      </c>
      <c r="J3079" t="s">
        <v>84</v>
      </c>
      <c r="K3079">
        <v>7071</v>
      </c>
    </row>
    <row r="3080" spans="1:11">
      <c r="A3080" t="s">
        <v>106</v>
      </c>
      <c r="B3080">
        <v>2177</v>
      </c>
      <c r="C3080" t="s">
        <v>52</v>
      </c>
      <c r="D3080" t="s">
        <v>53</v>
      </c>
      <c r="E3080" t="s">
        <v>23</v>
      </c>
      <c r="F3080" t="s">
        <v>98</v>
      </c>
      <c r="G3080" t="s">
        <v>99</v>
      </c>
      <c r="H3080" t="s">
        <v>5</v>
      </c>
      <c r="I3080" t="s">
        <v>83</v>
      </c>
      <c r="J3080" t="s">
        <v>84</v>
      </c>
      <c r="K3080">
        <v>20</v>
      </c>
    </row>
    <row r="3081" spans="1:11">
      <c r="A3081" t="s">
        <v>106</v>
      </c>
      <c r="B3081">
        <v>2227</v>
      </c>
      <c r="C3081" t="s">
        <v>44</v>
      </c>
      <c r="D3081" t="s">
        <v>41</v>
      </c>
      <c r="E3081" t="s">
        <v>23</v>
      </c>
      <c r="F3081" t="s">
        <v>100</v>
      </c>
      <c r="G3081" t="s">
        <v>101</v>
      </c>
      <c r="H3081" t="s">
        <v>1</v>
      </c>
      <c r="I3081" t="s">
        <v>85</v>
      </c>
      <c r="J3081" t="s">
        <v>86</v>
      </c>
      <c r="K3081">
        <v>7</v>
      </c>
    </row>
    <row r="3082" spans="1:11">
      <c r="A3082" t="s">
        <v>106</v>
      </c>
      <c r="B3082">
        <v>2234</v>
      </c>
      <c r="C3082" t="s">
        <v>61</v>
      </c>
      <c r="D3082" t="s">
        <v>38</v>
      </c>
      <c r="E3082" t="s">
        <v>23</v>
      </c>
      <c r="F3082" t="s">
        <v>4</v>
      </c>
      <c r="G3082" t="s">
        <v>6</v>
      </c>
      <c r="H3082" t="s">
        <v>5</v>
      </c>
      <c r="I3082" t="s">
        <v>83</v>
      </c>
      <c r="J3082" t="s">
        <v>84</v>
      </c>
      <c r="K3082">
        <v>32</v>
      </c>
    </row>
    <row r="3083" spans="1:11">
      <c r="A3083" t="s">
        <v>106</v>
      </c>
      <c r="B3083">
        <v>2247</v>
      </c>
      <c r="C3083" t="s">
        <v>64</v>
      </c>
      <c r="D3083" t="s">
        <v>26</v>
      </c>
      <c r="E3083" t="s">
        <v>23</v>
      </c>
      <c r="F3083" t="s">
        <v>12</v>
      </c>
      <c r="G3083" t="s">
        <v>13</v>
      </c>
      <c r="H3083" t="s">
        <v>1</v>
      </c>
      <c r="I3083" t="s">
        <v>85</v>
      </c>
      <c r="J3083" t="s">
        <v>86</v>
      </c>
      <c r="K3083">
        <v>382</v>
      </c>
    </row>
    <row r="3084" spans="1:11">
      <c r="A3084" t="s">
        <v>106</v>
      </c>
      <c r="B3084">
        <v>2174</v>
      </c>
      <c r="C3084" t="s">
        <v>59</v>
      </c>
      <c r="D3084" t="s">
        <v>53</v>
      </c>
      <c r="E3084" t="s">
        <v>23</v>
      </c>
      <c r="F3084" t="s">
        <v>4</v>
      </c>
      <c r="G3084" t="s">
        <v>6</v>
      </c>
      <c r="H3084" t="s">
        <v>1</v>
      </c>
      <c r="I3084" t="s">
        <v>85</v>
      </c>
      <c r="J3084" t="s">
        <v>86</v>
      </c>
      <c r="K3084">
        <v>193</v>
      </c>
    </row>
    <row r="3085" spans="1:11">
      <c r="A3085" t="s">
        <v>106</v>
      </c>
      <c r="B3085">
        <v>2181</v>
      </c>
      <c r="C3085" t="s">
        <v>55</v>
      </c>
      <c r="D3085" t="s">
        <v>53</v>
      </c>
      <c r="E3085" t="s">
        <v>23</v>
      </c>
      <c r="F3085" t="s">
        <v>9</v>
      </c>
      <c r="G3085" t="s">
        <v>10</v>
      </c>
      <c r="H3085" t="s">
        <v>1</v>
      </c>
      <c r="I3085" t="s">
        <v>85</v>
      </c>
      <c r="J3085" t="s">
        <v>86</v>
      </c>
      <c r="K3085">
        <v>880</v>
      </c>
    </row>
    <row r="3086" spans="1:11">
      <c r="A3086" t="s">
        <v>106</v>
      </c>
      <c r="B3086">
        <v>2227</v>
      </c>
      <c r="C3086" t="s">
        <v>44</v>
      </c>
      <c r="D3086" t="s">
        <v>41</v>
      </c>
      <c r="E3086" t="s">
        <v>23</v>
      </c>
      <c r="F3086" t="s">
        <v>4</v>
      </c>
      <c r="G3086" t="s">
        <v>6</v>
      </c>
      <c r="H3086" t="s">
        <v>1</v>
      </c>
      <c r="I3086" t="s">
        <v>83</v>
      </c>
      <c r="J3086" t="s">
        <v>84</v>
      </c>
      <c r="K3086">
        <v>11606</v>
      </c>
    </row>
    <row r="3087" spans="1:11">
      <c r="A3087" t="s">
        <v>106</v>
      </c>
      <c r="B3087">
        <v>2234</v>
      </c>
      <c r="C3087" t="s">
        <v>61</v>
      </c>
      <c r="D3087" t="s">
        <v>38</v>
      </c>
      <c r="E3087" t="s">
        <v>23</v>
      </c>
      <c r="F3087" t="s">
        <v>8</v>
      </c>
      <c r="G3087" t="s">
        <v>14</v>
      </c>
      <c r="H3087" t="s">
        <v>1</v>
      </c>
      <c r="I3087" t="s">
        <v>83</v>
      </c>
      <c r="J3087" t="s">
        <v>84</v>
      </c>
      <c r="K3087">
        <v>2078</v>
      </c>
    </row>
    <row r="3088" spans="1:11">
      <c r="A3088" t="s">
        <v>106</v>
      </c>
      <c r="B3088">
        <v>2174</v>
      </c>
      <c r="C3088" t="s">
        <v>59</v>
      </c>
      <c r="D3088" t="s">
        <v>53</v>
      </c>
      <c r="E3088" t="s">
        <v>23</v>
      </c>
      <c r="F3088" t="s">
        <v>0</v>
      </c>
      <c r="G3088" t="s">
        <v>24</v>
      </c>
      <c r="H3088" t="s">
        <v>1</v>
      </c>
      <c r="I3088" t="s">
        <v>85</v>
      </c>
      <c r="J3088" t="s">
        <v>86</v>
      </c>
      <c r="K3088">
        <v>727</v>
      </c>
    </row>
    <row r="3089" spans="1:11">
      <c r="A3089" t="s">
        <v>106</v>
      </c>
      <c r="B3089">
        <v>2184</v>
      </c>
      <c r="C3089" t="s">
        <v>47</v>
      </c>
      <c r="D3089" t="s">
        <v>35</v>
      </c>
      <c r="E3089" t="s">
        <v>23</v>
      </c>
      <c r="F3089" t="s">
        <v>0</v>
      </c>
      <c r="G3089" t="s">
        <v>24</v>
      </c>
      <c r="H3089" t="s">
        <v>1</v>
      </c>
      <c r="I3089" t="s">
        <v>85</v>
      </c>
      <c r="J3089" t="s">
        <v>86</v>
      </c>
      <c r="K3089">
        <v>821</v>
      </c>
    </row>
    <row r="3090" spans="1:11">
      <c r="A3090" t="s">
        <v>106</v>
      </c>
      <c r="B3090">
        <v>2154</v>
      </c>
      <c r="C3090" t="s">
        <v>50</v>
      </c>
      <c r="D3090" t="s">
        <v>29</v>
      </c>
      <c r="E3090" t="s">
        <v>23</v>
      </c>
      <c r="F3090" t="s">
        <v>3</v>
      </c>
      <c r="G3090" t="s">
        <v>43</v>
      </c>
      <c r="H3090" t="s">
        <v>5</v>
      </c>
      <c r="I3090" t="s">
        <v>85</v>
      </c>
      <c r="J3090" t="s">
        <v>86</v>
      </c>
      <c r="K3090">
        <v>239</v>
      </c>
    </row>
    <row r="3091" spans="1:11">
      <c r="A3091" t="s">
        <v>106</v>
      </c>
      <c r="B3091">
        <v>2231</v>
      </c>
      <c r="C3091" t="s">
        <v>40</v>
      </c>
      <c r="D3091" t="s">
        <v>41</v>
      </c>
      <c r="E3091" t="s">
        <v>23</v>
      </c>
      <c r="F3091" t="s">
        <v>8</v>
      </c>
      <c r="G3091" t="s">
        <v>14</v>
      </c>
      <c r="H3091" t="s">
        <v>1</v>
      </c>
      <c r="I3091" t="s">
        <v>85</v>
      </c>
      <c r="J3091" t="s">
        <v>86</v>
      </c>
      <c r="K3091">
        <v>3341</v>
      </c>
    </row>
    <row r="3092" spans="1:11">
      <c r="A3092" t="s">
        <v>106</v>
      </c>
      <c r="B3092">
        <v>2174</v>
      </c>
      <c r="C3092" t="s">
        <v>59</v>
      </c>
      <c r="D3092" t="s">
        <v>53</v>
      </c>
      <c r="E3092" t="s">
        <v>23</v>
      </c>
      <c r="F3092" t="s">
        <v>95</v>
      </c>
      <c r="G3092" t="s">
        <v>96</v>
      </c>
      <c r="H3092" t="s">
        <v>97</v>
      </c>
      <c r="I3092" t="s">
        <v>83</v>
      </c>
      <c r="J3092" t="s">
        <v>84</v>
      </c>
      <c r="K3092">
        <v>3</v>
      </c>
    </row>
    <row r="3093" spans="1:11">
      <c r="A3093" t="s">
        <v>106</v>
      </c>
      <c r="B3093">
        <v>2184</v>
      </c>
      <c r="C3093" t="s">
        <v>47</v>
      </c>
      <c r="D3093" t="s">
        <v>35</v>
      </c>
      <c r="E3093" t="s">
        <v>23</v>
      </c>
      <c r="F3093" t="s">
        <v>12</v>
      </c>
      <c r="G3093" t="s">
        <v>13</v>
      </c>
      <c r="H3093" t="s">
        <v>1</v>
      </c>
      <c r="I3093" t="s">
        <v>83</v>
      </c>
      <c r="J3093" t="s">
        <v>84</v>
      </c>
      <c r="K3093">
        <v>947</v>
      </c>
    </row>
    <row r="3094" spans="1:11">
      <c r="A3094" t="s">
        <v>106</v>
      </c>
      <c r="B3094">
        <v>2174</v>
      </c>
      <c r="C3094" t="s">
        <v>59</v>
      </c>
      <c r="D3094" t="s">
        <v>53</v>
      </c>
      <c r="E3094" t="s">
        <v>23</v>
      </c>
      <c r="F3094" t="s">
        <v>9</v>
      </c>
      <c r="G3094" t="s">
        <v>10</v>
      </c>
      <c r="H3094" t="s">
        <v>5</v>
      </c>
      <c r="I3094" t="s">
        <v>83</v>
      </c>
      <c r="J3094" t="s">
        <v>84</v>
      </c>
      <c r="K3094">
        <v>243</v>
      </c>
    </row>
    <row r="3095" spans="1:11">
      <c r="A3095" t="s">
        <v>106</v>
      </c>
      <c r="B3095">
        <v>2161</v>
      </c>
      <c r="C3095" t="s">
        <v>28</v>
      </c>
      <c r="D3095" t="s">
        <v>29</v>
      </c>
      <c r="E3095" t="s">
        <v>23</v>
      </c>
      <c r="F3095" t="s">
        <v>8</v>
      </c>
      <c r="G3095" t="s">
        <v>14</v>
      </c>
      <c r="H3095" t="s">
        <v>5</v>
      </c>
      <c r="I3095" t="s">
        <v>83</v>
      </c>
      <c r="J3095" t="s">
        <v>84</v>
      </c>
      <c r="K3095">
        <v>1328</v>
      </c>
    </row>
    <row r="3096" spans="1:11">
      <c r="A3096" t="s">
        <v>106</v>
      </c>
      <c r="B3096">
        <v>2184</v>
      </c>
      <c r="C3096" t="s">
        <v>47</v>
      </c>
      <c r="D3096" t="s">
        <v>35</v>
      </c>
      <c r="E3096" t="s">
        <v>23</v>
      </c>
      <c r="F3096" t="s">
        <v>2</v>
      </c>
      <c r="G3096" t="s">
        <v>11</v>
      </c>
      <c r="H3096" t="s">
        <v>1</v>
      </c>
      <c r="I3096" t="s">
        <v>85</v>
      </c>
      <c r="J3096" t="s">
        <v>86</v>
      </c>
      <c r="K3096">
        <v>1878</v>
      </c>
    </row>
    <row r="3097" spans="1:11">
      <c r="A3097" t="s">
        <v>106</v>
      </c>
      <c r="B3097">
        <v>2171</v>
      </c>
      <c r="C3097" t="s">
        <v>32</v>
      </c>
      <c r="D3097" t="s">
        <v>33</v>
      </c>
      <c r="E3097" t="s">
        <v>23</v>
      </c>
      <c r="F3097" t="s">
        <v>3</v>
      </c>
      <c r="G3097" t="s">
        <v>43</v>
      </c>
      <c r="H3097" t="s">
        <v>5</v>
      </c>
      <c r="I3097" t="s">
        <v>83</v>
      </c>
      <c r="J3097" t="s">
        <v>84</v>
      </c>
      <c r="K3097">
        <v>5814</v>
      </c>
    </row>
    <row r="3098" spans="1:11">
      <c r="A3098" t="s">
        <v>106</v>
      </c>
      <c r="B3098">
        <v>2204</v>
      </c>
      <c r="C3098" t="s">
        <v>48</v>
      </c>
      <c r="D3098" t="s">
        <v>49</v>
      </c>
      <c r="E3098" t="s">
        <v>23</v>
      </c>
      <c r="F3098" t="s">
        <v>12</v>
      </c>
      <c r="G3098" t="s">
        <v>13</v>
      </c>
      <c r="H3098" t="s">
        <v>5</v>
      </c>
      <c r="I3098" t="s">
        <v>83</v>
      </c>
      <c r="J3098" t="s">
        <v>84</v>
      </c>
      <c r="K3098">
        <v>958</v>
      </c>
    </row>
    <row r="3099" spans="1:11">
      <c r="A3099" t="s">
        <v>106</v>
      </c>
      <c r="B3099">
        <v>2211</v>
      </c>
      <c r="C3099" t="s">
        <v>54</v>
      </c>
      <c r="D3099" t="s">
        <v>49</v>
      </c>
      <c r="E3099" t="s">
        <v>23</v>
      </c>
      <c r="F3099" t="s">
        <v>3</v>
      </c>
      <c r="G3099" t="s">
        <v>43</v>
      </c>
      <c r="H3099" t="s">
        <v>5</v>
      </c>
      <c r="I3099" t="s">
        <v>85</v>
      </c>
      <c r="J3099" t="s">
        <v>86</v>
      </c>
      <c r="K3099">
        <v>609</v>
      </c>
    </row>
    <row r="3100" spans="1:11">
      <c r="A3100" t="s">
        <v>106</v>
      </c>
      <c r="B3100">
        <v>2214</v>
      </c>
      <c r="C3100" t="s">
        <v>21</v>
      </c>
      <c r="D3100" t="s">
        <v>22</v>
      </c>
      <c r="E3100" t="s">
        <v>23</v>
      </c>
      <c r="F3100" t="s">
        <v>2</v>
      </c>
      <c r="G3100" t="s">
        <v>11</v>
      </c>
      <c r="H3100" t="s">
        <v>5</v>
      </c>
      <c r="I3100" t="s">
        <v>85</v>
      </c>
      <c r="J3100" t="s">
        <v>86</v>
      </c>
      <c r="K3100">
        <v>50</v>
      </c>
    </row>
    <row r="3101" spans="1:11">
      <c r="A3101" t="s">
        <v>106</v>
      </c>
      <c r="B3101">
        <v>2221</v>
      </c>
      <c r="C3101" t="s">
        <v>58</v>
      </c>
      <c r="D3101" t="s">
        <v>22</v>
      </c>
      <c r="E3101" t="s">
        <v>23</v>
      </c>
      <c r="F3101" t="s">
        <v>4</v>
      </c>
      <c r="G3101" t="s">
        <v>6</v>
      </c>
      <c r="H3101" t="s">
        <v>5</v>
      </c>
      <c r="I3101" t="s">
        <v>85</v>
      </c>
      <c r="J3101" t="s">
        <v>86</v>
      </c>
      <c r="K3101">
        <v>107</v>
      </c>
    </row>
    <row r="3102" spans="1:11">
      <c r="A3102" t="s">
        <v>106</v>
      </c>
      <c r="B3102">
        <v>2234</v>
      </c>
      <c r="C3102" t="s">
        <v>61</v>
      </c>
      <c r="D3102" t="s">
        <v>38</v>
      </c>
      <c r="E3102" t="s">
        <v>23</v>
      </c>
      <c r="F3102" t="s">
        <v>16</v>
      </c>
      <c r="G3102" t="s">
        <v>17</v>
      </c>
      <c r="H3102" t="s">
        <v>5</v>
      </c>
      <c r="I3102" t="s">
        <v>85</v>
      </c>
      <c r="J3102" t="s">
        <v>86</v>
      </c>
      <c r="K3102">
        <v>32</v>
      </c>
    </row>
    <row r="3103" spans="1:11">
      <c r="A3103" t="s">
        <v>106</v>
      </c>
      <c r="B3103">
        <v>2237</v>
      </c>
      <c r="C3103" t="s">
        <v>42</v>
      </c>
      <c r="D3103" t="s">
        <v>38</v>
      </c>
      <c r="E3103" t="s">
        <v>23</v>
      </c>
      <c r="F3103" t="s">
        <v>4</v>
      </c>
      <c r="G3103" t="s">
        <v>6</v>
      </c>
      <c r="H3103" t="s">
        <v>1</v>
      </c>
      <c r="I3103" t="s">
        <v>83</v>
      </c>
      <c r="J3103" t="s">
        <v>84</v>
      </c>
      <c r="K3103">
        <v>12564</v>
      </c>
    </row>
    <row r="3104" spans="1:11">
      <c r="A3104" t="s">
        <v>106</v>
      </c>
      <c r="B3104">
        <v>2244</v>
      </c>
      <c r="C3104" t="s">
        <v>45</v>
      </c>
      <c r="D3104" t="s">
        <v>26</v>
      </c>
      <c r="E3104" t="s">
        <v>23</v>
      </c>
      <c r="F3104" t="s">
        <v>3</v>
      </c>
      <c r="G3104" t="s">
        <v>43</v>
      </c>
      <c r="H3104" t="s">
        <v>5</v>
      </c>
      <c r="I3104" t="s">
        <v>83</v>
      </c>
      <c r="J3104" t="s">
        <v>84</v>
      </c>
      <c r="K3104">
        <v>3197</v>
      </c>
    </row>
    <row r="3105" spans="1:11">
      <c r="A3105" t="s">
        <v>106</v>
      </c>
      <c r="B3105">
        <v>2241</v>
      </c>
      <c r="C3105" t="s">
        <v>37</v>
      </c>
      <c r="D3105" t="s">
        <v>38</v>
      </c>
      <c r="E3105" t="s">
        <v>23</v>
      </c>
      <c r="F3105" t="s">
        <v>12</v>
      </c>
      <c r="G3105" t="s">
        <v>13</v>
      </c>
      <c r="H3105" t="s">
        <v>1</v>
      </c>
      <c r="I3105" t="s">
        <v>83</v>
      </c>
      <c r="J3105" t="s">
        <v>84</v>
      </c>
      <c r="K3105">
        <v>3801</v>
      </c>
    </row>
    <row r="3106" spans="1:11">
      <c r="A3106" t="s">
        <v>106</v>
      </c>
      <c r="B3106">
        <v>2164</v>
      </c>
      <c r="C3106" t="s">
        <v>56</v>
      </c>
      <c r="D3106" t="s">
        <v>33</v>
      </c>
      <c r="E3106" t="s">
        <v>23</v>
      </c>
      <c r="F3106" t="s">
        <v>9</v>
      </c>
      <c r="G3106" t="s">
        <v>10</v>
      </c>
      <c r="H3106" t="s">
        <v>1</v>
      </c>
      <c r="I3106" t="s">
        <v>85</v>
      </c>
      <c r="J3106" t="s">
        <v>86</v>
      </c>
      <c r="K3106">
        <v>147</v>
      </c>
    </row>
    <row r="3107" spans="1:11">
      <c r="A3107" t="s">
        <v>106</v>
      </c>
      <c r="B3107">
        <v>2171</v>
      </c>
      <c r="C3107" t="s">
        <v>32</v>
      </c>
      <c r="D3107" t="s">
        <v>33</v>
      </c>
      <c r="E3107" t="s">
        <v>23</v>
      </c>
      <c r="F3107" t="s">
        <v>3</v>
      </c>
      <c r="G3107" t="s">
        <v>43</v>
      </c>
      <c r="H3107" t="s">
        <v>5</v>
      </c>
      <c r="I3107" t="s">
        <v>85</v>
      </c>
      <c r="J3107" t="s">
        <v>86</v>
      </c>
      <c r="K3107">
        <v>511</v>
      </c>
    </row>
    <row r="3108" spans="1:11">
      <c r="A3108" t="s">
        <v>106</v>
      </c>
      <c r="B3108">
        <v>2167</v>
      </c>
      <c r="C3108" t="s">
        <v>63</v>
      </c>
      <c r="D3108" t="s">
        <v>33</v>
      </c>
      <c r="E3108" t="s">
        <v>23</v>
      </c>
      <c r="F3108" t="s">
        <v>0</v>
      </c>
      <c r="G3108" t="s">
        <v>24</v>
      </c>
      <c r="H3108" t="s">
        <v>1</v>
      </c>
      <c r="I3108" t="s">
        <v>83</v>
      </c>
      <c r="J3108" t="s">
        <v>84</v>
      </c>
      <c r="K3108">
        <v>16348</v>
      </c>
    </row>
    <row r="3109" spans="1:11">
      <c r="A3109" t="s">
        <v>106</v>
      </c>
      <c r="B3109">
        <v>2194</v>
      </c>
      <c r="C3109" t="s">
        <v>30</v>
      </c>
      <c r="D3109" t="s">
        <v>31</v>
      </c>
      <c r="E3109" t="s">
        <v>23</v>
      </c>
      <c r="F3109" t="s">
        <v>12</v>
      </c>
      <c r="G3109" t="s">
        <v>13</v>
      </c>
      <c r="H3109" t="s">
        <v>1</v>
      </c>
      <c r="I3109" t="s">
        <v>83</v>
      </c>
      <c r="J3109" t="s">
        <v>84</v>
      </c>
      <c r="K3109">
        <v>932</v>
      </c>
    </row>
    <row r="3110" spans="1:11">
      <c r="A3110" t="s">
        <v>106</v>
      </c>
      <c r="B3110">
        <v>2244</v>
      </c>
      <c r="C3110" t="s">
        <v>45</v>
      </c>
      <c r="D3110" t="s">
        <v>26</v>
      </c>
      <c r="E3110" t="s">
        <v>23</v>
      </c>
      <c r="F3110" t="s">
        <v>4</v>
      </c>
      <c r="G3110" t="s">
        <v>6</v>
      </c>
      <c r="H3110" t="s">
        <v>1</v>
      </c>
      <c r="I3110" t="s">
        <v>83</v>
      </c>
      <c r="J3110" t="s">
        <v>84</v>
      </c>
      <c r="K3110">
        <v>1096</v>
      </c>
    </row>
    <row r="3111" spans="1:11">
      <c r="A3111" t="s">
        <v>106</v>
      </c>
      <c r="B3111">
        <v>2187</v>
      </c>
      <c r="C3111" t="s">
        <v>34</v>
      </c>
      <c r="D3111" t="s">
        <v>35</v>
      </c>
      <c r="E3111" t="s">
        <v>23</v>
      </c>
      <c r="F3111" t="s">
        <v>0</v>
      </c>
      <c r="G3111" t="s">
        <v>24</v>
      </c>
      <c r="H3111" t="s">
        <v>5</v>
      </c>
      <c r="I3111" t="s">
        <v>85</v>
      </c>
      <c r="J3111" t="s">
        <v>86</v>
      </c>
      <c r="K3111">
        <v>1654</v>
      </c>
    </row>
    <row r="3112" spans="1:11">
      <c r="A3112" t="s">
        <v>106</v>
      </c>
      <c r="B3112">
        <v>2234</v>
      </c>
      <c r="C3112" t="s">
        <v>61</v>
      </c>
      <c r="D3112" t="s">
        <v>38</v>
      </c>
      <c r="E3112" t="s">
        <v>23</v>
      </c>
      <c r="F3112" t="s">
        <v>3</v>
      </c>
      <c r="G3112" t="s">
        <v>43</v>
      </c>
      <c r="H3112" t="s">
        <v>5</v>
      </c>
      <c r="I3112" t="s">
        <v>83</v>
      </c>
      <c r="J3112" t="s">
        <v>84</v>
      </c>
      <c r="K3112">
        <v>2980</v>
      </c>
    </row>
    <row r="3113" spans="1:11">
      <c r="A3113" t="s">
        <v>106</v>
      </c>
      <c r="B3113">
        <v>2237</v>
      </c>
      <c r="C3113" t="s">
        <v>42</v>
      </c>
      <c r="D3113" t="s">
        <v>38</v>
      </c>
      <c r="E3113" t="s">
        <v>23</v>
      </c>
      <c r="F3113" t="s">
        <v>8</v>
      </c>
      <c r="G3113" t="s">
        <v>14</v>
      </c>
      <c r="H3113" t="s">
        <v>1</v>
      </c>
      <c r="I3113" t="s">
        <v>83</v>
      </c>
      <c r="J3113" t="s">
        <v>84</v>
      </c>
      <c r="K3113">
        <v>14131</v>
      </c>
    </row>
    <row r="3114" spans="1:11">
      <c r="A3114" t="s">
        <v>106</v>
      </c>
      <c r="B3114">
        <v>2221</v>
      </c>
      <c r="C3114" t="s">
        <v>58</v>
      </c>
      <c r="D3114" t="s">
        <v>22</v>
      </c>
      <c r="E3114" t="s">
        <v>23</v>
      </c>
      <c r="F3114" t="s">
        <v>16</v>
      </c>
      <c r="G3114" t="s">
        <v>17</v>
      </c>
      <c r="H3114" t="s">
        <v>1</v>
      </c>
      <c r="I3114" t="s">
        <v>85</v>
      </c>
      <c r="J3114" t="s">
        <v>86</v>
      </c>
      <c r="K3114">
        <v>134</v>
      </c>
    </row>
    <row r="3115" spans="1:11">
      <c r="A3115" t="s">
        <v>106</v>
      </c>
      <c r="B3115">
        <v>2197</v>
      </c>
      <c r="C3115" t="s">
        <v>62</v>
      </c>
      <c r="D3115" t="s">
        <v>31</v>
      </c>
      <c r="E3115" t="s">
        <v>23</v>
      </c>
      <c r="F3115" t="s">
        <v>2</v>
      </c>
      <c r="G3115" t="s">
        <v>11</v>
      </c>
      <c r="H3115" t="s">
        <v>1</v>
      </c>
      <c r="I3115" t="s">
        <v>85</v>
      </c>
      <c r="J3115" t="s">
        <v>86</v>
      </c>
      <c r="K3115">
        <v>8949</v>
      </c>
    </row>
    <row r="3116" spans="1:11">
      <c r="A3116" t="s">
        <v>106</v>
      </c>
      <c r="B3116">
        <v>2221</v>
      </c>
      <c r="C3116" t="s">
        <v>58</v>
      </c>
      <c r="D3116" t="s">
        <v>22</v>
      </c>
      <c r="E3116" t="s">
        <v>23</v>
      </c>
      <c r="F3116" t="s">
        <v>12</v>
      </c>
      <c r="G3116" t="s">
        <v>13</v>
      </c>
      <c r="H3116" t="s">
        <v>1</v>
      </c>
      <c r="I3116" t="s">
        <v>83</v>
      </c>
      <c r="J3116" t="s">
        <v>84</v>
      </c>
      <c r="K3116">
        <v>3786</v>
      </c>
    </row>
    <row r="3117" spans="1:11">
      <c r="A3117" t="s">
        <v>106</v>
      </c>
      <c r="B3117">
        <v>2187</v>
      </c>
      <c r="C3117" t="s">
        <v>34</v>
      </c>
      <c r="D3117" t="s">
        <v>35</v>
      </c>
      <c r="E3117" t="s">
        <v>23</v>
      </c>
      <c r="F3117" t="s">
        <v>3</v>
      </c>
      <c r="G3117" t="s">
        <v>43</v>
      </c>
      <c r="H3117" t="s">
        <v>1</v>
      </c>
      <c r="I3117" t="s">
        <v>83</v>
      </c>
      <c r="J3117" t="s">
        <v>84</v>
      </c>
      <c r="K3117">
        <v>2962</v>
      </c>
    </row>
    <row r="3118" spans="1:11">
      <c r="A3118" t="s">
        <v>106</v>
      </c>
      <c r="B3118">
        <v>2234</v>
      </c>
      <c r="C3118" t="s">
        <v>61</v>
      </c>
      <c r="D3118" t="s">
        <v>38</v>
      </c>
      <c r="E3118" t="s">
        <v>23</v>
      </c>
      <c r="F3118" t="s">
        <v>0</v>
      </c>
      <c r="G3118" t="s">
        <v>24</v>
      </c>
      <c r="H3118" t="s">
        <v>1</v>
      </c>
      <c r="I3118" t="s">
        <v>85</v>
      </c>
      <c r="J3118" t="s">
        <v>86</v>
      </c>
      <c r="K3118">
        <v>639</v>
      </c>
    </row>
    <row r="3119" spans="1:11">
      <c r="A3119" t="s">
        <v>106</v>
      </c>
      <c r="B3119">
        <v>2241</v>
      </c>
      <c r="C3119" t="s">
        <v>37</v>
      </c>
      <c r="D3119" t="s">
        <v>38</v>
      </c>
      <c r="E3119" t="s">
        <v>23</v>
      </c>
      <c r="F3119" t="s">
        <v>8</v>
      </c>
      <c r="G3119" t="s">
        <v>14</v>
      </c>
      <c r="H3119" t="s">
        <v>1</v>
      </c>
      <c r="I3119" t="s">
        <v>85</v>
      </c>
      <c r="J3119" t="s">
        <v>86</v>
      </c>
      <c r="K3119">
        <v>3201</v>
      </c>
    </row>
    <row r="3120" spans="1:11">
      <c r="A3120" t="s">
        <v>106</v>
      </c>
      <c r="B3120">
        <v>2184</v>
      </c>
      <c r="C3120" t="s">
        <v>47</v>
      </c>
      <c r="D3120" t="s">
        <v>35</v>
      </c>
      <c r="E3120" t="s">
        <v>23</v>
      </c>
      <c r="F3120" t="s">
        <v>95</v>
      </c>
      <c r="G3120" t="s">
        <v>96</v>
      </c>
      <c r="H3120" t="s">
        <v>97</v>
      </c>
      <c r="I3120" t="s">
        <v>83</v>
      </c>
      <c r="J3120" t="s">
        <v>84</v>
      </c>
      <c r="K3120">
        <v>6</v>
      </c>
    </row>
    <row r="3121" spans="1:11">
      <c r="A3121" t="s">
        <v>106</v>
      </c>
      <c r="B3121">
        <v>2154</v>
      </c>
      <c r="C3121" t="s">
        <v>50</v>
      </c>
      <c r="D3121" t="s">
        <v>29</v>
      </c>
      <c r="E3121" t="s">
        <v>23</v>
      </c>
      <c r="F3121" t="s">
        <v>2</v>
      </c>
      <c r="G3121" t="s">
        <v>11</v>
      </c>
      <c r="H3121" t="s">
        <v>5</v>
      </c>
      <c r="I3121" t="s">
        <v>83</v>
      </c>
      <c r="J3121" t="s">
        <v>84</v>
      </c>
      <c r="K3121">
        <v>440</v>
      </c>
    </row>
    <row r="3122" spans="1:11">
      <c r="A3122" t="s">
        <v>106</v>
      </c>
      <c r="B3122">
        <v>2191</v>
      </c>
      <c r="C3122" t="s">
        <v>39</v>
      </c>
      <c r="D3122" t="s">
        <v>35</v>
      </c>
      <c r="E3122" t="s">
        <v>23</v>
      </c>
      <c r="F3122" t="s">
        <v>9</v>
      </c>
      <c r="G3122" t="s">
        <v>10</v>
      </c>
      <c r="H3122" t="s">
        <v>5</v>
      </c>
      <c r="I3122" t="s">
        <v>83</v>
      </c>
      <c r="J3122" t="s">
        <v>84</v>
      </c>
      <c r="K3122">
        <v>3544</v>
      </c>
    </row>
    <row r="3123" spans="1:11">
      <c r="A3123" t="s">
        <v>106</v>
      </c>
      <c r="B3123">
        <v>2194</v>
      </c>
      <c r="C3123" t="s">
        <v>30</v>
      </c>
      <c r="D3123" t="s">
        <v>31</v>
      </c>
      <c r="E3123" t="s">
        <v>23</v>
      </c>
      <c r="F3123" t="s">
        <v>16</v>
      </c>
      <c r="G3123" t="s">
        <v>17</v>
      </c>
      <c r="H3123" t="s">
        <v>5</v>
      </c>
      <c r="I3123" t="s">
        <v>85</v>
      </c>
      <c r="J3123" t="s">
        <v>86</v>
      </c>
      <c r="K3123">
        <v>77</v>
      </c>
    </row>
    <row r="3124" spans="1:11">
      <c r="A3124" t="s">
        <v>106</v>
      </c>
      <c r="B3124">
        <v>2241</v>
      </c>
      <c r="C3124" t="s">
        <v>37</v>
      </c>
      <c r="D3124" t="s">
        <v>38</v>
      </c>
      <c r="E3124" t="s">
        <v>23</v>
      </c>
      <c r="F3124" t="s">
        <v>16</v>
      </c>
      <c r="G3124" t="s">
        <v>17</v>
      </c>
      <c r="H3124" t="s">
        <v>1</v>
      </c>
      <c r="I3124" t="s">
        <v>83</v>
      </c>
      <c r="J3124" t="s">
        <v>84</v>
      </c>
      <c r="K3124">
        <v>710</v>
      </c>
    </row>
    <row r="3125" spans="1:11">
      <c r="A3125" t="s">
        <v>106</v>
      </c>
      <c r="B3125">
        <v>2177</v>
      </c>
      <c r="C3125" t="s">
        <v>52</v>
      </c>
      <c r="D3125" t="s">
        <v>53</v>
      </c>
      <c r="E3125" t="s">
        <v>23</v>
      </c>
      <c r="F3125" t="s">
        <v>3</v>
      </c>
      <c r="G3125" t="s">
        <v>43</v>
      </c>
      <c r="H3125" t="s">
        <v>5</v>
      </c>
      <c r="I3125" t="s">
        <v>83</v>
      </c>
      <c r="J3125" t="s">
        <v>84</v>
      </c>
      <c r="K3125">
        <v>6382</v>
      </c>
    </row>
    <row r="3126" spans="1:11">
      <c r="A3126" t="s">
        <v>106</v>
      </c>
      <c r="B3126">
        <v>2207</v>
      </c>
      <c r="C3126" t="s">
        <v>57</v>
      </c>
      <c r="D3126" t="s">
        <v>49</v>
      </c>
      <c r="E3126" t="s">
        <v>23</v>
      </c>
      <c r="F3126" t="s">
        <v>2</v>
      </c>
      <c r="G3126" t="s">
        <v>11</v>
      </c>
      <c r="H3126" t="s">
        <v>5</v>
      </c>
      <c r="I3126" t="s">
        <v>85</v>
      </c>
      <c r="J3126" t="s">
        <v>86</v>
      </c>
      <c r="K3126">
        <v>494</v>
      </c>
    </row>
    <row r="3127" spans="1:11">
      <c r="A3127" t="s">
        <v>106</v>
      </c>
      <c r="B3127">
        <v>2207</v>
      </c>
      <c r="C3127" t="s">
        <v>57</v>
      </c>
      <c r="D3127" t="s">
        <v>49</v>
      </c>
      <c r="E3127" t="s">
        <v>23</v>
      </c>
      <c r="F3127" t="s">
        <v>4</v>
      </c>
      <c r="G3127" t="s">
        <v>6</v>
      </c>
      <c r="H3127" t="s">
        <v>5</v>
      </c>
      <c r="I3127" t="s">
        <v>83</v>
      </c>
      <c r="J3127" t="s">
        <v>84</v>
      </c>
      <c r="K3127">
        <v>123</v>
      </c>
    </row>
    <row r="3128" spans="1:11">
      <c r="A3128" t="s">
        <v>106</v>
      </c>
      <c r="B3128">
        <v>2224</v>
      </c>
      <c r="C3128" t="s">
        <v>60</v>
      </c>
      <c r="D3128" t="s">
        <v>41</v>
      </c>
      <c r="E3128" t="s">
        <v>23</v>
      </c>
      <c r="F3128" t="s">
        <v>0</v>
      </c>
      <c r="G3128" t="s">
        <v>24</v>
      </c>
      <c r="H3128" t="s">
        <v>5</v>
      </c>
      <c r="I3128" t="s">
        <v>85</v>
      </c>
      <c r="J3128" t="s">
        <v>86</v>
      </c>
      <c r="K3128">
        <v>710</v>
      </c>
    </row>
    <row r="3129" spans="1:11">
      <c r="A3129" t="s">
        <v>106</v>
      </c>
      <c r="B3129">
        <v>2214</v>
      </c>
      <c r="C3129" t="s">
        <v>21</v>
      </c>
      <c r="D3129" t="s">
        <v>22</v>
      </c>
      <c r="E3129" t="s">
        <v>23</v>
      </c>
      <c r="F3129" t="s">
        <v>4</v>
      </c>
      <c r="G3129" t="s">
        <v>6</v>
      </c>
      <c r="H3129" t="s">
        <v>1</v>
      </c>
      <c r="I3129" t="s">
        <v>83</v>
      </c>
      <c r="J3129" t="s">
        <v>84</v>
      </c>
      <c r="K3129">
        <v>1064</v>
      </c>
    </row>
    <row r="3130" spans="1:11">
      <c r="A3130" t="s">
        <v>106</v>
      </c>
      <c r="B3130">
        <v>2184</v>
      </c>
      <c r="C3130" t="s">
        <v>47</v>
      </c>
      <c r="D3130" t="s">
        <v>35</v>
      </c>
      <c r="E3130" t="s">
        <v>23</v>
      </c>
      <c r="F3130" t="s">
        <v>9</v>
      </c>
      <c r="G3130" t="s">
        <v>10</v>
      </c>
      <c r="H3130" t="s">
        <v>1</v>
      </c>
      <c r="I3130" t="s">
        <v>83</v>
      </c>
      <c r="J3130" t="s">
        <v>84</v>
      </c>
      <c r="K3130">
        <v>448</v>
      </c>
    </row>
    <row r="3131" spans="1:11">
      <c r="A3131" t="s">
        <v>106</v>
      </c>
      <c r="B3131">
        <v>2231</v>
      </c>
      <c r="C3131" t="s">
        <v>40</v>
      </c>
      <c r="D3131" t="s">
        <v>41</v>
      </c>
      <c r="E3131" t="s">
        <v>23</v>
      </c>
      <c r="F3131" t="s">
        <v>8</v>
      </c>
      <c r="G3131" t="s">
        <v>14</v>
      </c>
      <c r="H3131" t="s">
        <v>5</v>
      </c>
      <c r="I3131" t="s">
        <v>83</v>
      </c>
      <c r="J3131" t="s">
        <v>84</v>
      </c>
      <c r="K3131">
        <v>1113</v>
      </c>
    </row>
    <row r="3132" spans="1:11">
      <c r="A3132" t="s">
        <v>106</v>
      </c>
      <c r="B3132">
        <v>2197</v>
      </c>
      <c r="C3132" t="s">
        <v>62</v>
      </c>
      <c r="D3132" t="s">
        <v>31</v>
      </c>
      <c r="E3132" t="s">
        <v>23</v>
      </c>
      <c r="F3132" t="s">
        <v>98</v>
      </c>
      <c r="G3132" t="s">
        <v>99</v>
      </c>
      <c r="H3132" t="s">
        <v>5</v>
      </c>
      <c r="I3132" t="s">
        <v>85</v>
      </c>
      <c r="J3132" t="s">
        <v>86</v>
      </c>
      <c r="K3132">
        <v>25</v>
      </c>
    </row>
    <row r="3133" spans="1:11">
      <c r="A3133" t="s">
        <v>106</v>
      </c>
      <c r="B3133">
        <v>2244</v>
      </c>
      <c r="C3133" t="s">
        <v>45</v>
      </c>
      <c r="D3133" t="s">
        <v>26</v>
      </c>
      <c r="E3133" t="s">
        <v>23</v>
      </c>
      <c r="F3133" t="s">
        <v>0</v>
      </c>
      <c r="G3133" t="s">
        <v>24</v>
      </c>
      <c r="H3133" t="s">
        <v>5</v>
      </c>
      <c r="I3133" t="s">
        <v>83</v>
      </c>
      <c r="J3133" t="s">
        <v>84</v>
      </c>
      <c r="K3133">
        <v>1975</v>
      </c>
    </row>
    <row r="3134" spans="1:11">
      <c r="A3134" t="s">
        <v>106</v>
      </c>
      <c r="B3134">
        <v>2204</v>
      </c>
      <c r="C3134" t="s">
        <v>48</v>
      </c>
      <c r="D3134" t="s">
        <v>49</v>
      </c>
      <c r="E3134" t="s">
        <v>23</v>
      </c>
      <c r="F3134" t="s">
        <v>2</v>
      </c>
      <c r="G3134" t="s">
        <v>11</v>
      </c>
      <c r="H3134" t="s">
        <v>1</v>
      </c>
      <c r="I3134" t="s">
        <v>85</v>
      </c>
      <c r="J3134" t="s">
        <v>86</v>
      </c>
      <c r="K3134">
        <v>1858</v>
      </c>
    </row>
    <row r="3135" spans="1:11">
      <c r="A3135" t="s">
        <v>106</v>
      </c>
      <c r="B3135">
        <v>2241</v>
      </c>
      <c r="C3135" t="s">
        <v>37</v>
      </c>
      <c r="D3135" t="s">
        <v>38</v>
      </c>
      <c r="E3135" t="s">
        <v>23</v>
      </c>
      <c r="F3135" t="s">
        <v>0</v>
      </c>
      <c r="G3135" t="s">
        <v>24</v>
      </c>
      <c r="H3135" t="s">
        <v>1</v>
      </c>
      <c r="I3135" t="s">
        <v>83</v>
      </c>
      <c r="J3135" t="s">
        <v>84</v>
      </c>
      <c r="K3135">
        <v>20009</v>
      </c>
    </row>
    <row r="3136" spans="1:11">
      <c r="A3136" t="s">
        <v>106</v>
      </c>
      <c r="B3136">
        <v>2157</v>
      </c>
      <c r="C3136" t="s">
        <v>46</v>
      </c>
      <c r="D3136" t="s">
        <v>29</v>
      </c>
      <c r="E3136" t="s">
        <v>23</v>
      </c>
      <c r="F3136" t="s">
        <v>16</v>
      </c>
      <c r="G3136" t="s">
        <v>17</v>
      </c>
      <c r="H3136" t="s">
        <v>1</v>
      </c>
      <c r="I3136" t="s">
        <v>85</v>
      </c>
      <c r="J3136" t="s">
        <v>86</v>
      </c>
      <c r="K3136">
        <v>40</v>
      </c>
    </row>
    <row r="3137" spans="1:11">
      <c r="A3137" t="s">
        <v>106</v>
      </c>
      <c r="B3137">
        <v>2157</v>
      </c>
      <c r="C3137" t="s">
        <v>46</v>
      </c>
      <c r="D3137" t="s">
        <v>29</v>
      </c>
      <c r="E3137" t="s">
        <v>23</v>
      </c>
      <c r="F3137" t="s">
        <v>8</v>
      </c>
      <c r="G3137" t="s">
        <v>14</v>
      </c>
      <c r="H3137" t="s">
        <v>1</v>
      </c>
      <c r="I3137" t="s">
        <v>85</v>
      </c>
      <c r="J3137" t="s">
        <v>86</v>
      </c>
      <c r="K3137">
        <v>1241</v>
      </c>
    </row>
    <row r="3138" spans="1:11">
      <c r="A3138" t="s">
        <v>106</v>
      </c>
      <c r="B3138">
        <v>2201</v>
      </c>
      <c r="C3138" t="s">
        <v>51</v>
      </c>
      <c r="D3138" t="s">
        <v>31</v>
      </c>
      <c r="E3138" t="s">
        <v>23</v>
      </c>
      <c r="F3138" t="s">
        <v>2</v>
      </c>
      <c r="G3138" t="s">
        <v>11</v>
      </c>
      <c r="H3138" t="s">
        <v>1</v>
      </c>
      <c r="I3138" t="s">
        <v>85</v>
      </c>
      <c r="J3138" t="s">
        <v>86</v>
      </c>
      <c r="K3138">
        <v>8443</v>
      </c>
    </row>
    <row r="3139" spans="1:11">
      <c r="A3139" t="s">
        <v>106</v>
      </c>
      <c r="B3139">
        <v>2171</v>
      </c>
      <c r="C3139" t="s">
        <v>32</v>
      </c>
      <c r="D3139" t="s">
        <v>33</v>
      </c>
      <c r="E3139" t="s">
        <v>23</v>
      </c>
      <c r="F3139" t="s">
        <v>0</v>
      </c>
      <c r="G3139" t="s">
        <v>24</v>
      </c>
      <c r="H3139" t="s">
        <v>1</v>
      </c>
      <c r="I3139" t="s">
        <v>83</v>
      </c>
      <c r="J3139" t="s">
        <v>84</v>
      </c>
      <c r="K3139">
        <v>16603</v>
      </c>
    </row>
    <row r="3140" spans="1:11">
      <c r="A3140" t="s">
        <v>106</v>
      </c>
      <c r="B3140">
        <v>2194</v>
      </c>
      <c r="C3140" t="s">
        <v>30</v>
      </c>
      <c r="D3140" t="s">
        <v>31</v>
      </c>
      <c r="E3140" t="s">
        <v>23</v>
      </c>
      <c r="F3140" t="s">
        <v>3</v>
      </c>
      <c r="G3140" t="s">
        <v>43</v>
      </c>
      <c r="H3140" t="s">
        <v>1</v>
      </c>
      <c r="I3140" t="s">
        <v>85</v>
      </c>
      <c r="J3140" t="s">
        <v>86</v>
      </c>
      <c r="K3140">
        <v>78</v>
      </c>
    </row>
    <row r="3141" spans="1:11">
      <c r="A3141" t="s">
        <v>106</v>
      </c>
      <c r="B3141">
        <v>2237</v>
      </c>
      <c r="C3141" t="s">
        <v>42</v>
      </c>
      <c r="D3141" t="s">
        <v>38</v>
      </c>
      <c r="E3141" t="s">
        <v>23</v>
      </c>
      <c r="F3141" t="s">
        <v>9</v>
      </c>
      <c r="G3141" t="s">
        <v>10</v>
      </c>
      <c r="H3141" t="s">
        <v>5</v>
      </c>
      <c r="I3141" t="s">
        <v>85</v>
      </c>
      <c r="J3141" t="s">
        <v>86</v>
      </c>
      <c r="K3141">
        <v>548</v>
      </c>
    </row>
    <row r="3142" spans="1:11">
      <c r="A3142" t="s">
        <v>106</v>
      </c>
      <c r="B3142">
        <v>2244</v>
      </c>
      <c r="C3142" t="s">
        <v>45</v>
      </c>
      <c r="D3142" t="s">
        <v>26</v>
      </c>
      <c r="E3142" t="s">
        <v>23</v>
      </c>
      <c r="F3142" t="s">
        <v>100</v>
      </c>
      <c r="G3142" t="s">
        <v>101</v>
      </c>
      <c r="H3142" t="s">
        <v>5</v>
      </c>
      <c r="I3142" t="s">
        <v>83</v>
      </c>
      <c r="J3142" t="s">
        <v>84</v>
      </c>
      <c r="K3142">
        <v>6</v>
      </c>
    </row>
    <row r="3143" spans="1:11">
      <c r="A3143" t="s">
        <v>106</v>
      </c>
      <c r="B3143">
        <v>2237</v>
      </c>
      <c r="C3143" t="s">
        <v>42</v>
      </c>
      <c r="D3143" t="s">
        <v>38</v>
      </c>
      <c r="E3143" t="s">
        <v>23</v>
      </c>
      <c r="F3143" t="s">
        <v>8</v>
      </c>
      <c r="G3143" t="s">
        <v>14</v>
      </c>
      <c r="H3143" t="s">
        <v>5</v>
      </c>
      <c r="I3143" t="s">
        <v>85</v>
      </c>
      <c r="J3143" t="s">
        <v>86</v>
      </c>
      <c r="K3143">
        <v>1657</v>
      </c>
    </row>
    <row r="3144" spans="1:11">
      <c r="A3144" t="s">
        <v>106</v>
      </c>
      <c r="B3144">
        <v>2247</v>
      </c>
      <c r="C3144" t="s">
        <v>64</v>
      </c>
      <c r="D3144" t="s">
        <v>26</v>
      </c>
      <c r="E3144" t="s">
        <v>23</v>
      </c>
      <c r="F3144" t="s">
        <v>2</v>
      </c>
      <c r="G3144" t="s">
        <v>11</v>
      </c>
      <c r="H3144" t="s">
        <v>1</v>
      </c>
      <c r="I3144" t="s">
        <v>85</v>
      </c>
      <c r="J3144" t="s">
        <v>86</v>
      </c>
      <c r="K3144">
        <v>6519</v>
      </c>
    </row>
    <row r="3145" spans="1:11">
      <c r="A3145" t="s">
        <v>106</v>
      </c>
      <c r="B3145">
        <v>2164</v>
      </c>
      <c r="C3145" t="s">
        <v>56</v>
      </c>
      <c r="D3145" t="s">
        <v>33</v>
      </c>
      <c r="E3145" t="s">
        <v>23</v>
      </c>
      <c r="F3145" t="s">
        <v>12</v>
      </c>
      <c r="G3145" t="s">
        <v>13</v>
      </c>
      <c r="H3145" t="s">
        <v>1</v>
      </c>
      <c r="I3145" t="s">
        <v>85</v>
      </c>
      <c r="J3145" t="s">
        <v>86</v>
      </c>
      <c r="K3145">
        <v>64</v>
      </c>
    </row>
    <row r="3146" spans="1:11">
      <c r="A3146" t="s">
        <v>106</v>
      </c>
      <c r="B3146">
        <v>2191</v>
      </c>
      <c r="C3146" t="s">
        <v>39</v>
      </c>
      <c r="D3146" t="s">
        <v>35</v>
      </c>
      <c r="E3146" t="s">
        <v>23</v>
      </c>
      <c r="F3146" t="s">
        <v>8</v>
      </c>
      <c r="G3146" t="s">
        <v>14</v>
      </c>
      <c r="H3146" t="s">
        <v>5</v>
      </c>
      <c r="I3146" t="s">
        <v>85</v>
      </c>
      <c r="J3146" t="s">
        <v>86</v>
      </c>
      <c r="K3146">
        <v>1039</v>
      </c>
    </row>
    <row r="3147" spans="1:11">
      <c r="A3147" t="s">
        <v>106</v>
      </c>
      <c r="B3147">
        <v>2231</v>
      </c>
      <c r="C3147" t="s">
        <v>40</v>
      </c>
      <c r="D3147" t="s">
        <v>41</v>
      </c>
      <c r="E3147" t="s">
        <v>23</v>
      </c>
      <c r="F3147" t="s">
        <v>4</v>
      </c>
      <c r="G3147" t="s">
        <v>6</v>
      </c>
      <c r="H3147" t="s">
        <v>1</v>
      </c>
      <c r="I3147" t="s">
        <v>83</v>
      </c>
      <c r="J3147" t="s">
        <v>84</v>
      </c>
      <c r="K3147">
        <v>10807</v>
      </c>
    </row>
    <row r="3148" spans="1:11">
      <c r="A3148" t="s">
        <v>106</v>
      </c>
      <c r="B3148">
        <v>2231</v>
      </c>
      <c r="C3148" t="s">
        <v>40</v>
      </c>
      <c r="D3148" t="s">
        <v>41</v>
      </c>
      <c r="E3148" t="s">
        <v>23</v>
      </c>
      <c r="F3148" t="s">
        <v>0</v>
      </c>
      <c r="G3148" t="s">
        <v>24</v>
      </c>
      <c r="H3148" t="s">
        <v>1</v>
      </c>
      <c r="I3148" t="s">
        <v>85</v>
      </c>
      <c r="J3148" t="s">
        <v>86</v>
      </c>
      <c r="K3148">
        <v>2908</v>
      </c>
    </row>
    <row r="3149" spans="1:11">
      <c r="A3149" t="s">
        <v>106</v>
      </c>
      <c r="B3149">
        <v>2224</v>
      </c>
      <c r="C3149" t="s">
        <v>60</v>
      </c>
      <c r="D3149" t="s">
        <v>41</v>
      </c>
      <c r="E3149" t="s">
        <v>23</v>
      </c>
      <c r="F3149" t="s">
        <v>93</v>
      </c>
      <c r="G3149" t="s">
        <v>94</v>
      </c>
      <c r="H3149" t="s">
        <v>5</v>
      </c>
      <c r="I3149" t="s">
        <v>83</v>
      </c>
      <c r="J3149" t="s">
        <v>84</v>
      </c>
      <c r="K3149">
        <v>1</v>
      </c>
    </row>
    <row r="3150" spans="1:11">
      <c r="A3150" t="s">
        <v>106</v>
      </c>
      <c r="B3150">
        <v>2241</v>
      </c>
      <c r="C3150" t="s">
        <v>37</v>
      </c>
      <c r="D3150" t="s">
        <v>38</v>
      </c>
      <c r="E3150" t="s">
        <v>23</v>
      </c>
      <c r="F3150" t="s">
        <v>100</v>
      </c>
      <c r="G3150" t="s">
        <v>101</v>
      </c>
      <c r="H3150" t="s">
        <v>5</v>
      </c>
      <c r="I3150" t="s">
        <v>83</v>
      </c>
      <c r="J3150" t="s">
        <v>84</v>
      </c>
      <c r="K3150">
        <v>3</v>
      </c>
    </row>
    <row r="3151" spans="1:11">
      <c r="A3151" t="s">
        <v>106</v>
      </c>
      <c r="B3151">
        <v>2241</v>
      </c>
      <c r="C3151" t="s">
        <v>37</v>
      </c>
      <c r="D3151" t="s">
        <v>38</v>
      </c>
      <c r="E3151" t="s">
        <v>23</v>
      </c>
      <c r="F3151" t="s">
        <v>8</v>
      </c>
      <c r="G3151" t="s">
        <v>14</v>
      </c>
      <c r="H3151" t="s">
        <v>5</v>
      </c>
      <c r="I3151" t="s">
        <v>85</v>
      </c>
      <c r="J3151" t="s">
        <v>86</v>
      </c>
      <c r="K3151">
        <v>1356</v>
      </c>
    </row>
    <row r="3152" spans="1:11">
      <c r="A3152" t="s">
        <v>106</v>
      </c>
      <c r="B3152">
        <v>2171</v>
      </c>
      <c r="C3152" t="s">
        <v>32</v>
      </c>
      <c r="D3152" t="s">
        <v>33</v>
      </c>
      <c r="E3152" t="s">
        <v>23</v>
      </c>
      <c r="F3152" t="s">
        <v>2</v>
      </c>
      <c r="G3152" t="s">
        <v>11</v>
      </c>
      <c r="H3152" t="s">
        <v>5</v>
      </c>
      <c r="I3152" t="s">
        <v>85</v>
      </c>
      <c r="J3152" t="s">
        <v>86</v>
      </c>
      <c r="K3152">
        <v>503.5</v>
      </c>
    </row>
    <row r="3153" spans="1:11">
      <c r="A3153" t="s">
        <v>106</v>
      </c>
      <c r="B3153">
        <v>2171</v>
      </c>
      <c r="C3153" t="s">
        <v>32</v>
      </c>
      <c r="D3153" t="s">
        <v>33</v>
      </c>
      <c r="E3153" t="s">
        <v>23</v>
      </c>
      <c r="F3153" t="s">
        <v>16</v>
      </c>
      <c r="G3153" t="s">
        <v>17</v>
      </c>
      <c r="H3153" t="s">
        <v>1</v>
      </c>
      <c r="I3153" t="s">
        <v>85</v>
      </c>
      <c r="J3153" t="s">
        <v>86</v>
      </c>
      <c r="K3153">
        <v>37</v>
      </c>
    </row>
    <row r="3154" spans="1:11">
      <c r="A3154" t="s">
        <v>106</v>
      </c>
      <c r="B3154">
        <v>2234</v>
      </c>
      <c r="C3154" t="s">
        <v>61</v>
      </c>
      <c r="D3154" t="s">
        <v>38</v>
      </c>
      <c r="E3154" t="s">
        <v>23</v>
      </c>
      <c r="F3154" t="s">
        <v>12</v>
      </c>
      <c r="G3154" t="s">
        <v>13</v>
      </c>
      <c r="H3154" t="s">
        <v>1</v>
      </c>
      <c r="I3154" t="s">
        <v>83</v>
      </c>
      <c r="J3154" t="s">
        <v>84</v>
      </c>
      <c r="K3154">
        <v>854</v>
      </c>
    </row>
    <row r="3155" spans="1:11">
      <c r="A3155" t="s">
        <v>106</v>
      </c>
      <c r="B3155">
        <v>2154</v>
      </c>
      <c r="C3155" t="s">
        <v>50</v>
      </c>
      <c r="D3155" t="s">
        <v>29</v>
      </c>
      <c r="E3155" t="s">
        <v>23</v>
      </c>
      <c r="F3155" t="s">
        <v>12</v>
      </c>
      <c r="G3155" t="s">
        <v>13</v>
      </c>
      <c r="H3155" t="s">
        <v>1</v>
      </c>
      <c r="I3155" t="s">
        <v>83</v>
      </c>
      <c r="J3155" t="s">
        <v>84</v>
      </c>
      <c r="K3155">
        <v>518</v>
      </c>
    </row>
    <row r="3156" spans="1:11">
      <c r="A3156" t="s">
        <v>106</v>
      </c>
      <c r="B3156">
        <v>2247</v>
      </c>
      <c r="C3156" t="s">
        <v>64</v>
      </c>
      <c r="D3156" t="s">
        <v>26</v>
      </c>
      <c r="E3156" t="s">
        <v>23</v>
      </c>
      <c r="F3156" t="s">
        <v>0</v>
      </c>
      <c r="G3156" t="s">
        <v>24</v>
      </c>
      <c r="H3156" t="s">
        <v>5</v>
      </c>
      <c r="I3156" t="s">
        <v>83</v>
      </c>
      <c r="J3156" t="s">
        <v>84</v>
      </c>
      <c r="K3156">
        <v>6350</v>
      </c>
    </row>
    <row r="3157" spans="1:11">
      <c r="A3157" t="s">
        <v>106</v>
      </c>
      <c r="B3157">
        <v>2207</v>
      </c>
      <c r="C3157" t="s">
        <v>57</v>
      </c>
      <c r="D3157" t="s">
        <v>49</v>
      </c>
      <c r="E3157" t="s">
        <v>23</v>
      </c>
      <c r="F3157" t="s">
        <v>93</v>
      </c>
      <c r="G3157" t="s">
        <v>94</v>
      </c>
      <c r="H3157" t="s">
        <v>5</v>
      </c>
      <c r="I3157" t="s">
        <v>83</v>
      </c>
      <c r="J3157" t="s">
        <v>84</v>
      </c>
      <c r="K3157">
        <v>6</v>
      </c>
    </row>
    <row r="3158" spans="1:11">
      <c r="A3158" t="s">
        <v>106</v>
      </c>
      <c r="B3158">
        <v>2211</v>
      </c>
      <c r="C3158" t="s">
        <v>54</v>
      </c>
      <c r="D3158" t="s">
        <v>49</v>
      </c>
      <c r="E3158" t="s">
        <v>23</v>
      </c>
      <c r="F3158" t="s">
        <v>16</v>
      </c>
      <c r="G3158" t="s">
        <v>17</v>
      </c>
      <c r="H3158" t="s">
        <v>5</v>
      </c>
      <c r="I3158" t="s">
        <v>85</v>
      </c>
      <c r="J3158" t="s">
        <v>86</v>
      </c>
      <c r="K3158">
        <v>153.5</v>
      </c>
    </row>
    <row r="3159" spans="1:11">
      <c r="A3159" t="s">
        <v>106</v>
      </c>
      <c r="B3159">
        <v>2154</v>
      </c>
      <c r="C3159" t="s">
        <v>50</v>
      </c>
      <c r="D3159" t="s">
        <v>29</v>
      </c>
      <c r="E3159" t="s">
        <v>23</v>
      </c>
      <c r="F3159" t="s">
        <v>2</v>
      </c>
      <c r="G3159" t="s">
        <v>11</v>
      </c>
      <c r="H3159" t="s">
        <v>1</v>
      </c>
      <c r="I3159" t="s">
        <v>85</v>
      </c>
      <c r="J3159" t="s">
        <v>86</v>
      </c>
      <c r="K3159">
        <v>1498</v>
      </c>
    </row>
    <row r="3160" spans="1:11">
      <c r="A3160" t="s">
        <v>106</v>
      </c>
      <c r="B3160">
        <v>2154</v>
      </c>
      <c r="C3160" t="s">
        <v>50</v>
      </c>
      <c r="D3160" t="s">
        <v>29</v>
      </c>
      <c r="E3160" t="s">
        <v>23</v>
      </c>
      <c r="F3160" t="s">
        <v>4</v>
      </c>
      <c r="G3160" t="s">
        <v>6</v>
      </c>
      <c r="H3160" t="s">
        <v>1</v>
      </c>
      <c r="I3160" t="s">
        <v>85</v>
      </c>
      <c r="J3160" t="s">
        <v>86</v>
      </c>
      <c r="K3160">
        <v>98</v>
      </c>
    </row>
    <row r="3161" spans="1:11">
      <c r="A3161" t="s">
        <v>106</v>
      </c>
      <c r="B3161">
        <v>2161</v>
      </c>
      <c r="C3161" t="s">
        <v>28</v>
      </c>
      <c r="D3161" t="s">
        <v>29</v>
      </c>
      <c r="E3161" t="s">
        <v>23</v>
      </c>
      <c r="F3161" t="s">
        <v>16</v>
      </c>
      <c r="G3161" t="s">
        <v>17</v>
      </c>
      <c r="H3161" t="s">
        <v>1</v>
      </c>
      <c r="I3161" t="s">
        <v>85</v>
      </c>
      <c r="J3161" t="s">
        <v>86</v>
      </c>
      <c r="K3161">
        <v>67</v>
      </c>
    </row>
    <row r="3162" spans="1:11">
      <c r="A3162" t="s">
        <v>106</v>
      </c>
      <c r="B3162">
        <v>2177</v>
      </c>
      <c r="C3162" t="s">
        <v>52</v>
      </c>
      <c r="D3162" t="s">
        <v>53</v>
      </c>
      <c r="E3162" t="s">
        <v>23</v>
      </c>
      <c r="F3162" t="s">
        <v>2</v>
      </c>
      <c r="G3162" t="s">
        <v>11</v>
      </c>
      <c r="H3162" t="s">
        <v>5</v>
      </c>
      <c r="I3162" t="s">
        <v>85</v>
      </c>
      <c r="J3162" t="s">
        <v>86</v>
      </c>
      <c r="K3162">
        <v>707</v>
      </c>
    </row>
    <row r="3163" spans="1:11">
      <c r="A3163" t="s">
        <v>106</v>
      </c>
      <c r="B3163">
        <v>2227</v>
      </c>
      <c r="C3163" t="s">
        <v>44</v>
      </c>
      <c r="D3163" t="s">
        <v>41</v>
      </c>
      <c r="E3163" t="s">
        <v>23</v>
      </c>
      <c r="F3163" t="s">
        <v>3</v>
      </c>
      <c r="G3163" t="s">
        <v>43</v>
      </c>
      <c r="H3163" t="s">
        <v>1</v>
      </c>
      <c r="I3163" t="s">
        <v>83</v>
      </c>
      <c r="J3163" t="s">
        <v>84</v>
      </c>
      <c r="K3163">
        <v>3023</v>
      </c>
    </row>
    <row r="3164" spans="1:11">
      <c r="A3164" t="s">
        <v>106</v>
      </c>
      <c r="B3164">
        <v>2177</v>
      </c>
      <c r="C3164" t="s">
        <v>52</v>
      </c>
      <c r="D3164" t="s">
        <v>53</v>
      </c>
      <c r="E3164" t="s">
        <v>23</v>
      </c>
      <c r="F3164" t="s">
        <v>8</v>
      </c>
      <c r="G3164" t="s">
        <v>14</v>
      </c>
      <c r="H3164" t="s">
        <v>5</v>
      </c>
      <c r="I3164" t="s">
        <v>85</v>
      </c>
      <c r="J3164" t="s">
        <v>86</v>
      </c>
      <c r="K3164">
        <v>1214</v>
      </c>
    </row>
    <row r="3165" spans="1:11">
      <c r="A3165" t="s">
        <v>106</v>
      </c>
      <c r="B3165">
        <v>2217</v>
      </c>
      <c r="C3165" t="s">
        <v>36</v>
      </c>
      <c r="D3165" t="s">
        <v>22</v>
      </c>
      <c r="E3165" t="s">
        <v>23</v>
      </c>
      <c r="F3165" t="s">
        <v>0</v>
      </c>
      <c r="G3165" t="s">
        <v>24</v>
      </c>
      <c r="H3165" t="s">
        <v>5</v>
      </c>
      <c r="I3165" t="s">
        <v>85</v>
      </c>
      <c r="J3165" t="s">
        <v>86</v>
      </c>
      <c r="K3165">
        <v>1787</v>
      </c>
    </row>
    <row r="3166" spans="1:11">
      <c r="A3166" t="s">
        <v>106</v>
      </c>
      <c r="B3166">
        <v>2221</v>
      </c>
      <c r="C3166" t="s">
        <v>58</v>
      </c>
      <c r="D3166" t="s">
        <v>22</v>
      </c>
      <c r="E3166" t="s">
        <v>23</v>
      </c>
      <c r="F3166" t="s">
        <v>12</v>
      </c>
      <c r="G3166" t="s">
        <v>13</v>
      </c>
      <c r="H3166" t="s">
        <v>1</v>
      </c>
      <c r="I3166" t="s">
        <v>85</v>
      </c>
      <c r="J3166" t="s">
        <v>86</v>
      </c>
      <c r="K3166">
        <v>443</v>
      </c>
    </row>
    <row r="3167" spans="1:11">
      <c r="A3167" t="s">
        <v>106</v>
      </c>
      <c r="B3167">
        <v>2167</v>
      </c>
      <c r="C3167" t="s">
        <v>63</v>
      </c>
      <c r="D3167" t="s">
        <v>33</v>
      </c>
      <c r="E3167" t="s">
        <v>23</v>
      </c>
      <c r="F3167" t="s">
        <v>3</v>
      </c>
      <c r="G3167" t="s">
        <v>43</v>
      </c>
      <c r="H3167" t="s">
        <v>5</v>
      </c>
      <c r="I3167" t="s">
        <v>85</v>
      </c>
      <c r="J3167" t="s">
        <v>86</v>
      </c>
      <c r="K3167">
        <v>545</v>
      </c>
    </row>
    <row r="3168" spans="1:11">
      <c r="A3168" t="s">
        <v>106</v>
      </c>
      <c r="B3168">
        <v>2221</v>
      </c>
      <c r="C3168" t="s">
        <v>58</v>
      </c>
      <c r="D3168" t="s">
        <v>22</v>
      </c>
      <c r="E3168" t="s">
        <v>23</v>
      </c>
      <c r="F3168" t="s">
        <v>16</v>
      </c>
      <c r="G3168" t="s">
        <v>17</v>
      </c>
      <c r="H3168" t="s">
        <v>5</v>
      </c>
      <c r="I3168" t="s">
        <v>85</v>
      </c>
      <c r="J3168" t="s">
        <v>86</v>
      </c>
      <c r="K3168">
        <v>173</v>
      </c>
    </row>
    <row r="3169" spans="1:11">
      <c r="A3169" t="s">
        <v>106</v>
      </c>
      <c r="B3169">
        <v>2184</v>
      </c>
      <c r="C3169" t="s">
        <v>47</v>
      </c>
      <c r="D3169" t="s">
        <v>35</v>
      </c>
      <c r="E3169" t="s">
        <v>23</v>
      </c>
      <c r="F3169" t="s">
        <v>93</v>
      </c>
      <c r="G3169" t="s">
        <v>94</v>
      </c>
      <c r="H3169" t="s">
        <v>5</v>
      </c>
      <c r="I3169" t="s">
        <v>83</v>
      </c>
      <c r="J3169" t="s">
        <v>84</v>
      </c>
      <c r="K3169">
        <v>10</v>
      </c>
    </row>
    <row r="3170" spans="1:11">
      <c r="A3170" t="s">
        <v>106</v>
      </c>
      <c r="B3170">
        <v>2207</v>
      </c>
      <c r="C3170" t="s">
        <v>57</v>
      </c>
      <c r="D3170" t="s">
        <v>49</v>
      </c>
      <c r="E3170" t="s">
        <v>23</v>
      </c>
      <c r="F3170" t="s">
        <v>16</v>
      </c>
      <c r="G3170" t="s">
        <v>17</v>
      </c>
      <c r="H3170" t="s">
        <v>1</v>
      </c>
      <c r="I3170" t="s">
        <v>83</v>
      </c>
      <c r="J3170" t="s">
        <v>84</v>
      </c>
      <c r="K3170">
        <v>935</v>
      </c>
    </row>
    <row r="3171" spans="1:11">
      <c r="A3171" t="s">
        <v>106</v>
      </c>
      <c r="B3171">
        <v>2177</v>
      </c>
      <c r="C3171" t="s">
        <v>52</v>
      </c>
      <c r="D3171" t="s">
        <v>53</v>
      </c>
      <c r="E3171" t="s">
        <v>23</v>
      </c>
      <c r="F3171" t="s">
        <v>4</v>
      </c>
      <c r="G3171" t="s">
        <v>6</v>
      </c>
      <c r="H3171" t="s">
        <v>5</v>
      </c>
      <c r="I3171" t="s">
        <v>85</v>
      </c>
      <c r="J3171" t="s">
        <v>86</v>
      </c>
      <c r="K3171">
        <v>85</v>
      </c>
    </row>
    <row r="3172" spans="1:11">
      <c r="A3172" t="s">
        <v>106</v>
      </c>
      <c r="B3172">
        <v>2187</v>
      </c>
      <c r="C3172" t="s">
        <v>34</v>
      </c>
      <c r="D3172" t="s">
        <v>35</v>
      </c>
      <c r="E3172" t="s">
        <v>23</v>
      </c>
      <c r="F3172" t="s">
        <v>8</v>
      </c>
      <c r="G3172" t="s">
        <v>14</v>
      </c>
      <c r="H3172" t="s">
        <v>5</v>
      </c>
      <c r="I3172" t="s">
        <v>85</v>
      </c>
      <c r="J3172" t="s">
        <v>86</v>
      </c>
      <c r="K3172">
        <v>1203</v>
      </c>
    </row>
    <row r="3173" spans="1:11">
      <c r="A3173" t="s">
        <v>106</v>
      </c>
      <c r="B3173">
        <v>2234</v>
      </c>
      <c r="C3173" t="s">
        <v>61</v>
      </c>
      <c r="D3173" t="s">
        <v>38</v>
      </c>
      <c r="E3173" t="s">
        <v>23</v>
      </c>
      <c r="F3173" t="s">
        <v>16</v>
      </c>
      <c r="G3173" t="s">
        <v>17</v>
      </c>
      <c r="H3173" t="s">
        <v>1</v>
      </c>
      <c r="I3173" t="s">
        <v>83</v>
      </c>
      <c r="J3173" t="s">
        <v>84</v>
      </c>
      <c r="K3173">
        <v>376</v>
      </c>
    </row>
    <row r="3174" spans="1:11">
      <c r="A3174" t="s">
        <v>106</v>
      </c>
      <c r="B3174">
        <v>2164</v>
      </c>
      <c r="C3174" t="s">
        <v>56</v>
      </c>
      <c r="D3174" t="s">
        <v>33</v>
      </c>
      <c r="E3174" t="s">
        <v>23</v>
      </c>
      <c r="F3174" t="s">
        <v>16</v>
      </c>
      <c r="G3174" t="s">
        <v>17</v>
      </c>
      <c r="H3174" t="s">
        <v>1</v>
      </c>
      <c r="I3174" t="s">
        <v>85</v>
      </c>
      <c r="J3174" t="s">
        <v>86</v>
      </c>
      <c r="K3174">
        <v>270</v>
      </c>
    </row>
    <row r="3175" spans="1:11">
      <c r="A3175" t="s">
        <v>106</v>
      </c>
      <c r="B3175">
        <v>2197</v>
      </c>
      <c r="C3175" t="s">
        <v>62</v>
      </c>
      <c r="D3175" t="s">
        <v>31</v>
      </c>
      <c r="E3175" t="s">
        <v>23</v>
      </c>
      <c r="F3175" t="s">
        <v>9</v>
      </c>
      <c r="G3175" t="s">
        <v>10</v>
      </c>
      <c r="H3175" t="s">
        <v>5</v>
      </c>
      <c r="I3175" t="s">
        <v>83</v>
      </c>
      <c r="J3175" t="s">
        <v>84</v>
      </c>
      <c r="K3175">
        <v>4311</v>
      </c>
    </row>
    <row r="3176" spans="1:11">
      <c r="A3176" t="s">
        <v>106</v>
      </c>
      <c r="B3176">
        <v>2181</v>
      </c>
      <c r="C3176" t="s">
        <v>55</v>
      </c>
      <c r="D3176" t="s">
        <v>53</v>
      </c>
      <c r="E3176" t="s">
        <v>23</v>
      </c>
      <c r="F3176" t="s">
        <v>8</v>
      </c>
      <c r="G3176" t="s">
        <v>14</v>
      </c>
      <c r="H3176" t="s">
        <v>5</v>
      </c>
      <c r="I3176" t="s">
        <v>83</v>
      </c>
      <c r="J3176" t="s">
        <v>84</v>
      </c>
      <c r="K3176">
        <v>1210.5</v>
      </c>
    </row>
    <row r="3177" spans="1:11">
      <c r="A3177" t="s">
        <v>106</v>
      </c>
      <c r="B3177">
        <v>2197</v>
      </c>
      <c r="C3177" t="s">
        <v>62</v>
      </c>
      <c r="D3177" t="s">
        <v>31</v>
      </c>
      <c r="E3177" t="s">
        <v>23</v>
      </c>
      <c r="F3177" t="s">
        <v>8</v>
      </c>
      <c r="G3177" t="s">
        <v>14</v>
      </c>
      <c r="H3177" t="s">
        <v>5</v>
      </c>
      <c r="I3177" t="s">
        <v>85</v>
      </c>
      <c r="J3177" t="s">
        <v>86</v>
      </c>
      <c r="K3177">
        <v>1030.5</v>
      </c>
    </row>
    <row r="3178" spans="1:11">
      <c r="A3178" t="s">
        <v>106</v>
      </c>
      <c r="B3178">
        <v>2251</v>
      </c>
      <c r="C3178" t="s">
        <v>25</v>
      </c>
      <c r="D3178" t="s">
        <v>26</v>
      </c>
      <c r="E3178" t="s">
        <v>27</v>
      </c>
      <c r="F3178" t="s">
        <v>16</v>
      </c>
      <c r="G3178" t="s">
        <v>17</v>
      </c>
      <c r="H3178" t="s">
        <v>1</v>
      </c>
      <c r="I3178" t="s">
        <v>85</v>
      </c>
      <c r="J3178" t="s">
        <v>86</v>
      </c>
      <c r="K3178">
        <v>79</v>
      </c>
    </row>
    <row r="3179" spans="1:11">
      <c r="A3179" t="s">
        <v>106</v>
      </c>
      <c r="B3179">
        <v>2251</v>
      </c>
      <c r="C3179" t="s">
        <v>25</v>
      </c>
      <c r="D3179" t="s">
        <v>26</v>
      </c>
      <c r="E3179" t="s">
        <v>27</v>
      </c>
      <c r="F3179" t="s">
        <v>9</v>
      </c>
      <c r="G3179" t="s">
        <v>10</v>
      </c>
      <c r="H3179" t="s">
        <v>1</v>
      </c>
      <c r="I3179" t="s">
        <v>85</v>
      </c>
      <c r="J3179" t="s">
        <v>86</v>
      </c>
      <c r="K3179">
        <v>693</v>
      </c>
    </row>
    <row r="3180" spans="1:11">
      <c r="A3180" t="s">
        <v>106</v>
      </c>
      <c r="B3180">
        <v>2247</v>
      </c>
      <c r="C3180" t="s">
        <v>64</v>
      </c>
      <c r="D3180" t="s">
        <v>26</v>
      </c>
      <c r="E3180" t="s">
        <v>23</v>
      </c>
      <c r="F3180" t="s">
        <v>0</v>
      </c>
      <c r="G3180" t="s">
        <v>24</v>
      </c>
      <c r="H3180" t="s">
        <v>1</v>
      </c>
      <c r="I3180" t="s">
        <v>83</v>
      </c>
      <c r="J3180" t="s">
        <v>84</v>
      </c>
      <c r="K3180">
        <v>21921</v>
      </c>
    </row>
    <row r="3181" spans="1:11">
      <c r="A3181" t="s">
        <v>106</v>
      </c>
      <c r="B3181">
        <v>2204</v>
      </c>
      <c r="C3181" t="s">
        <v>48</v>
      </c>
      <c r="D3181" t="s">
        <v>49</v>
      </c>
      <c r="E3181" t="s">
        <v>23</v>
      </c>
      <c r="F3181" t="s">
        <v>8</v>
      </c>
      <c r="G3181" t="s">
        <v>14</v>
      </c>
      <c r="H3181" t="s">
        <v>1</v>
      </c>
      <c r="I3181" t="s">
        <v>83</v>
      </c>
      <c r="J3181" t="s">
        <v>84</v>
      </c>
      <c r="K3181">
        <v>2111</v>
      </c>
    </row>
    <row r="3182" spans="1:11">
      <c r="A3182" t="s">
        <v>106</v>
      </c>
      <c r="B3182">
        <v>2224</v>
      </c>
      <c r="C3182" t="s">
        <v>60</v>
      </c>
      <c r="D3182" t="s">
        <v>41</v>
      </c>
      <c r="E3182" t="s">
        <v>23</v>
      </c>
      <c r="F3182" t="s">
        <v>0</v>
      </c>
      <c r="G3182" t="s">
        <v>24</v>
      </c>
      <c r="H3182" t="s">
        <v>1</v>
      </c>
      <c r="I3182" t="s">
        <v>85</v>
      </c>
      <c r="J3182" t="s">
        <v>86</v>
      </c>
      <c r="K3182">
        <v>661</v>
      </c>
    </row>
    <row r="3183" spans="1:11">
      <c r="A3183" t="s">
        <v>106</v>
      </c>
      <c r="B3183">
        <v>2154</v>
      </c>
      <c r="C3183" t="s">
        <v>50</v>
      </c>
      <c r="D3183" t="s">
        <v>29</v>
      </c>
      <c r="E3183" t="s">
        <v>23</v>
      </c>
      <c r="F3183" t="s">
        <v>4</v>
      </c>
      <c r="G3183" t="s">
        <v>6</v>
      </c>
      <c r="H3183" t="s">
        <v>1</v>
      </c>
      <c r="I3183" t="s">
        <v>83</v>
      </c>
      <c r="J3183" t="s">
        <v>84</v>
      </c>
      <c r="K3183">
        <v>736</v>
      </c>
    </row>
    <row r="3184" spans="1:11">
      <c r="A3184" t="s">
        <v>106</v>
      </c>
      <c r="B3184">
        <v>2154</v>
      </c>
      <c r="C3184" t="s">
        <v>50</v>
      </c>
      <c r="D3184" t="s">
        <v>29</v>
      </c>
      <c r="E3184" t="s">
        <v>23</v>
      </c>
      <c r="F3184" t="s">
        <v>16</v>
      </c>
      <c r="G3184" t="s">
        <v>17</v>
      </c>
      <c r="H3184" t="s">
        <v>5</v>
      </c>
      <c r="I3184" t="s">
        <v>85</v>
      </c>
      <c r="J3184" t="s">
        <v>86</v>
      </c>
      <c r="K3184">
        <v>95</v>
      </c>
    </row>
    <row r="3185" spans="1:11">
      <c r="A3185" t="s">
        <v>106</v>
      </c>
      <c r="B3185">
        <v>2207</v>
      </c>
      <c r="C3185" t="s">
        <v>57</v>
      </c>
      <c r="D3185" t="s">
        <v>49</v>
      </c>
      <c r="E3185" t="s">
        <v>23</v>
      </c>
      <c r="F3185" t="s">
        <v>0</v>
      </c>
      <c r="G3185" t="s">
        <v>24</v>
      </c>
      <c r="H3185" t="s">
        <v>1</v>
      </c>
      <c r="I3185" t="s">
        <v>85</v>
      </c>
      <c r="J3185" t="s">
        <v>86</v>
      </c>
      <c r="K3185">
        <v>2634</v>
      </c>
    </row>
    <row r="3186" spans="1:11">
      <c r="A3186" t="s">
        <v>106</v>
      </c>
      <c r="B3186">
        <v>2214</v>
      </c>
      <c r="C3186" t="s">
        <v>21</v>
      </c>
      <c r="D3186" t="s">
        <v>22</v>
      </c>
      <c r="E3186" t="s">
        <v>23</v>
      </c>
      <c r="F3186" t="s">
        <v>2</v>
      </c>
      <c r="G3186" t="s">
        <v>11</v>
      </c>
      <c r="H3186" t="s">
        <v>1</v>
      </c>
      <c r="I3186" t="s">
        <v>83</v>
      </c>
      <c r="J3186" t="s">
        <v>84</v>
      </c>
      <c r="K3186">
        <v>9797</v>
      </c>
    </row>
    <row r="3187" spans="1:11">
      <c r="A3187" t="s">
        <v>106</v>
      </c>
      <c r="B3187">
        <v>2197</v>
      </c>
      <c r="C3187" t="s">
        <v>62</v>
      </c>
      <c r="D3187" t="s">
        <v>31</v>
      </c>
      <c r="E3187" t="s">
        <v>23</v>
      </c>
      <c r="F3187" t="s">
        <v>2</v>
      </c>
      <c r="G3187" t="s">
        <v>11</v>
      </c>
      <c r="H3187" t="s">
        <v>5</v>
      </c>
      <c r="I3187" t="s">
        <v>85</v>
      </c>
      <c r="J3187" t="s">
        <v>86</v>
      </c>
      <c r="K3187">
        <v>593</v>
      </c>
    </row>
    <row r="3188" spans="1:11">
      <c r="A3188" t="s">
        <v>106</v>
      </c>
      <c r="B3188">
        <v>2194</v>
      </c>
      <c r="C3188" t="s">
        <v>30</v>
      </c>
      <c r="D3188" t="s">
        <v>31</v>
      </c>
      <c r="E3188" t="s">
        <v>23</v>
      </c>
      <c r="F3188" t="s">
        <v>9</v>
      </c>
      <c r="G3188" t="s">
        <v>10</v>
      </c>
      <c r="H3188" t="s">
        <v>1</v>
      </c>
      <c r="I3188" t="s">
        <v>85</v>
      </c>
      <c r="J3188" t="s">
        <v>86</v>
      </c>
      <c r="K3188">
        <v>74</v>
      </c>
    </row>
    <row r="3189" spans="1:11">
      <c r="A3189" t="s">
        <v>106</v>
      </c>
      <c r="B3189">
        <v>2194</v>
      </c>
      <c r="C3189" t="s">
        <v>30</v>
      </c>
      <c r="D3189" t="s">
        <v>31</v>
      </c>
      <c r="E3189" t="s">
        <v>23</v>
      </c>
      <c r="F3189" t="s">
        <v>98</v>
      </c>
      <c r="G3189" t="s">
        <v>99</v>
      </c>
      <c r="H3189" t="s">
        <v>5</v>
      </c>
      <c r="I3189" t="s">
        <v>85</v>
      </c>
      <c r="J3189" t="s">
        <v>86</v>
      </c>
      <c r="K3189">
        <v>2</v>
      </c>
    </row>
    <row r="3190" spans="1:11">
      <c r="A3190" t="s">
        <v>106</v>
      </c>
      <c r="B3190">
        <v>2174</v>
      </c>
      <c r="C3190" t="s">
        <v>59</v>
      </c>
      <c r="D3190" t="s">
        <v>53</v>
      </c>
      <c r="E3190" t="s">
        <v>23</v>
      </c>
      <c r="F3190" t="s">
        <v>4</v>
      </c>
      <c r="G3190" t="s">
        <v>6</v>
      </c>
      <c r="H3190" t="s">
        <v>1</v>
      </c>
      <c r="I3190" t="s">
        <v>83</v>
      </c>
      <c r="J3190" t="s">
        <v>84</v>
      </c>
      <c r="K3190">
        <v>810</v>
      </c>
    </row>
    <row r="3191" spans="1:11">
      <c r="A3191" t="s">
        <v>106</v>
      </c>
      <c r="B3191">
        <v>2167</v>
      </c>
      <c r="C3191" t="s">
        <v>63</v>
      </c>
      <c r="D3191" t="s">
        <v>33</v>
      </c>
      <c r="E3191" t="s">
        <v>23</v>
      </c>
      <c r="F3191" t="s">
        <v>98</v>
      </c>
      <c r="G3191" t="s">
        <v>99</v>
      </c>
      <c r="H3191" t="s">
        <v>5</v>
      </c>
      <c r="I3191" t="s">
        <v>83</v>
      </c>
      <c r="J3191" t="s">
        <v>84</v>
      </c>
      <c r="K3191">
        <v>72</v>
      </c>
    </row>
    <row r="3192" spans="1:11">
      <c r="A3192" t="s">
        <v>106</v>
      </c>
      <c r="B3192">
        <v>2211</v>
      </c>
      <c r="C3192" t="s">
        <v>54</v>
      </c>
      <c r="D3192" t="s">
        <v>49</v>
      </c>
      <c r="E3192" t="s">
        <v>23</v>
      </c>
      <c r="F3192" t="s">
        <v>102</v>
      </c>
      <c r="G3192" t="s">
        <v>103</v>
      </c>
      <c r="H3192" t="s">
        <v>1</v>
      </c>
      <c r="I3192" t="s">
        <v>83</v>
      </c>
      <c r="J3192" t="s">
        <v>84</v>
      </c>
      <c r="K3192">
        <v>9</v>
      </c>
    </row>
    <row r="3193" spans="1:11">
      <c r="A3193" t="s">
        <v>106</v>
      </c>
      <c r="B3193">
        <v>2207</v>
      </c>
      <c r="C3193" t="s">
        <v>57</v>
      </c>
      <c r="D3193" t="s">
        <v>49</v>
      </c>
      <c r="E3193" t="s">
        <v>23</v>
      </c>
      <c r="F3193" t="s">
        <v>9</v>
      </c>
      <c r="G3193" t="s">
        <v>10</v>
      </c>
      <c r="H3193" t="s">
        <v>1</v>
      </c>
      <c r="I3193" t="s">
        <v>83</v>
      </c>
      <c r="J3193" t="s">
        <v>84</v>
      </c>
      <c r="K3193">
        <v>4147</v>
      </c>
    </row>
    <row r="3194" spans="1:11">
      <c r="A3194" t="s">
        <v>106</v>
      </c>
      <c r="B3194">
        <v>2234</v>
      </c>
      <c r="C3194" t="s">
        <v>61</v>
      </c>
      <c r="D3194" t="s">
        <v>38</v>
      </c>
      <c r="E3194" t="s">
        <v>23</v>
      </c>
      <c r="F3194" t="s">
        <v>8</v>
      </c>
      <c r="G3194" t="s">
        <v>14</v>
      </c>
      <c r="H3194" t="s">
        <v>5</v>
      </c>
      <c r="I3194" t="s">
        <v>85</v>
      </c>
      <c r="J3194" t="s">
        <v>86</v>
      </c>
      <c r="K3194">
        <v>142</v>
      </c>
    </row>
    <row r="3195" spans="1:11">
      <c r="A3195" t="s">
        <v>106</v>
      </c>
      <c r="B3195">
        <v>2231</v>
      </c>
      <c r="C3195" t="s">
        <v>40</v>
      </c>
      <c r="D3195" t="s">
        <v>41</v>
      </c>
      <c r="E3195" t="s">
        <v>23</v>
      </c>
      <c r="F3195" t="s">
        <v>9</v>
      </c>
      <c r="G3195" t="s">
        <v>10</v>
      </c>
      <c r="H3195" t="s">
        <v>1</v>
      </c>
      <c r="I3195" t="s">
        <v>85</v>
      </c>
      <c r="J3195" t="s">
        <v>86</v>
      </c>
      <c r="K3195">
        <v>783</v>
      </c>
    </row>
    <row r="3196" spans="1:11">
      <c r="A3196" t="s">
        <v>106</v>
      </c>
      <c r="B3196">
        <v>2241</v>
      </c>
      <c r="C3196" t="s">
        <v>37</v>
      </c>
      <c r="D3196" t="s">
        <v>38</v>
      </c>
      <c r="E3196" t="s">
        <v>23</v>
      </c>
      <c r="F3196" t="s">
        <v>4</v>
      </c>
      <c r="G3196" t="s">
        <v>6</v>
      </c>
      <c r="H3196" t="s">
        <v>1</v>
      </c>
      <c r="I3196" t="s">
        <v>85</v>
      </c>
      <c r="J3196" t="s">
        <v>86</v>
      </c>
      <c r="K3196">
        <v>3006</v>
      </c>
    </row>
    <row r="3197" spans="1:11">
      <c r="A3197" t="s">
        <v>106</v>
      </c>
      <c r="B3197">
        <v>2181</v>
      </c>
      <c r="C3197" t="s">
        <v>55</v>
      </c>
      <c r="D3197" t="s">
        <v>53</v>
      </c>
      <c r="E3197" t="s">
        <v>23</v>
      </c>
      <c r="F3197" t="s">
        <v>95</v>
      </c>
      <c r="G3197" t="s">
        <v>96</v>
      </c>
      <c r="H3197" t="s">
        <v>97</v>
      </c>
      <c r="I3197" t="s">
        <v>85</v>
      </c>
      <c r="J3197" t="s">
        <v>86</v>
      </c>
      <c r="K3197">
        <v>9</v>
      </c>
    </row>
    <row r="3198" spans="1:11">
      <c r="A3198" t="s">
        <v>106</v>
      </c>
      <c r="B3198">
        <v>2247</v>
      </c>
      <c r="C3198" t="s">
        <v>64</v>
      </c>
      <c r="D3198" t="s">
        <v>26</v>
      </c>
      <c r="E3198" t="s">
        <v>23</v>
      </c>
      <c r="F3198" t="s">
        <v>12</v>
      </c>
      <c r="G3198" t="s">
        <v>13</v>
      </c>
      <c r="H3198" t="s">
        <v>5</v>
      </c>
      <c r="I3198" t="s">
        <v>83</v>
      </c>
      <c r="J3198" t="s">
        <v>84</v>
      </c>
      <c r="K3198">
        <v>1651</v>
      </c>
    </row>
    <row r="3199" spans="1:11">
      <c r="A3199" t="s">
        <v>106</v>
      </c>
      <c r="B3199">
        <v>2167</v>
      </c>
      <c r="C3199" t="s">
        <v>63</v>
      </c>
      <c r="D3199" t="s">
        <v>33</v>
      </c>
      <c r="E3199" t="s">
        <v>23</v>
      </c>
      <c r="F3199" t="s">
        <v>12</v>
      </c>
      <c r="G3199" t="s">
        <v>13</v>
      </c>
      <c r="H3199" t="s">
        <v>5</v>
      </c>
      <c r="I3199" t="s">
        <v>83</v>
      </c>
      <c r="J3199" t="s">
        <v>84</v>
      </c>
      <c r="K3199">
        <v>1606</v>
      </c>
    </row>
    <row r="3200" spans="1:11">
      <c r="A3200" t="s">
        <v>106</v>
      </c>
      <c r="B3200">
        <v>2187</v>
      </c>
      <c r="C3200" t="s">
        <v>34</v>
      </c>
      <c r="D3200" t="s">
        <v>35</v>
      </c>
      <c r="E3200" t="s">
        <v>23</v>
      </c>
      <c r="F3200" t="s">
        <v>16</v>
      </c>
      <c r="G3200" t="s">
        <v>17</v>
      </c>
      <c r="H3200" t="s">
        <v>5</v>
      </c>
      <c r="I3200" t="s">
        <v>83</v>
      </c>
      <c r="J3200" t="s">
        <v>84</v>
      </c>
      <c r="K3200">
        <v>1565</v>
      </c>
    </row>
    <row r="3201" spans="1:11">
      <c r="A3201" t="s">
        <v>106</v>
      </c>
      <c r="B3201">
        <v>2217</v>
      </c>
      <c r="C3201" t="s">
        <v>36</v>
      </c>
      <c r="D3201" t="s">
        <v>22</v>
      </c>
      <c r="E3201" t="s">
        <v>23</v>
      </c>
      <c r="F3201" t="s">
        <v>3</v>
      </c>
      <c r="G3201" t="s">
        <v>43</v>
      </c>
      <c r="H3201" t="s">
        <v>5</v>
      </c>
      <c r="I3201" t="s">
        <v>85</v>
      </c>
      <c r="J3201" t="s">
        <v>86</v>
      </c>
      <c r="K3201">
        <v>743</v>
      </c>
    </row>
    <row r="3202" spans="1:11">
      <c r="A3202" t="s">
        <v>106</v>
      </c>
      <c r="B3202">
        <v>2171</v>
      </c>
      <c r="C3202" t="s">
        <v>32</v>
      </c>
      <c r="D3202" t="s">
        <v>33</v>
      </c>
      <c r="E3202" t="s">
        <v>23</v>
      </c>
      <c r="F3202" t="s">
        <v>9</v>
      </c>
      <c r="G3202" t="s">
        <v>10</v>
      </c>
      <c r="H3202" t="s">
        <v>5</v>
      </c>
      <c r="I3202" t="s">
        <v>85</v>
      </c>
      <c r="J3202" t="s">
        <v>86</v>
      </c>
      <c r="K3202">
        <v>625</v>
      </c>
    </row>
    <row r="3203" spans="1:11">
      <c r="A3203" t="s">
        <v>106</v>
      </c>
      <c r="B3203">
        <v>2214</v>
      </c>
      <c r="C3203" t="s">
        <v>21</v>
      </c>
      <c r="D3203" t="s">
        <v>22</v>
      </c>
      <c r="E3203" t="s">
        <v>23</v>
      </c>
      <c r="F3203" t="s">
        <v>3</v>
      </c>
      <c r="G3203" t="s">
        <v>43</v>
      </c>
      <c r="H3203" t="s">
        <v>5</v>
      </c>
      <c r="I3203" t="s">
        <v>83</v>
      </c>
      <c r="J3203" t="s">
        <v>84</v>
      </c>
      <c r="K3203">
        <v>3952</v>
      </c>
    </row>
    <row r="3204" spans="1:11">
      <c r="A3204" t="s">
        <v>106</v>
      </c>
      <c r="B3204">
        <v>2164</v>
      </c>
      <c r="C3204" t="s">
        <v>56</v>
      </c>
      <c r="D3204" t="s">
        <v>33</v>
      </c>
      <c r="E3204" t="s">
        <v>23</v>
      </c>
      <c r="F3204" t="s">
        <v>3</v>
      </c>
      <c r="G3204" t="s">
        <v>43</v>
      </c>
      <c r="H3204" t="s">
        <v>1</v>
      </c>
      <c r="I3204" t="s">
        <v>85</v>
      </c>
      <c r="J3204" t="s">
        <v>86</v>
      </c>
      <c r="K3204">
        <v>24</v>
      </c>
    </row>
    <row r="3205" spans="1:11">
      <c r="A3205" t="s">
        <v>106</v>
      </c>
      <c r="B3205">
        <v>2184</v>
      </c>
      <c r="C3205" t="s">
        <v>47</v>
      </c>
      <c r="D3205" t="s">
        <v>35</v>
      </c>
      <c r="E3205" t="s">
        <v>23</v>
      </c>
      <c r="F3205" t="s">
        <v>0</v>
      </c>
      <c r="G3205" t="s">
        <v>24</v>
      </c>
      <c r="H3205" t="s">
        <v>5</v>
      </c>
      <c r="I3205" t="s">
        <v>83</v>
      </c>
      <c r="J3205" t="s">
        <v>84</v>
      </c>
      <c r="K3205">
        <v>1678</v>
      </c>
    </row>
    <row r="3206" spans="1:11">
      <c r="A3206" t="s">
        <v>106</v>
      </c>
      <c r="B3206">
        <v>2207</v>
      </c>
      <c r="C3206" t="s">
        <v>57</v>
      </c>
      <c r="D3206" t="s">
        <v>49</v>
      </c>
      <c r="E3206" t="s">
        <v>23</v>
      </c>
      <c r="F3206" t="s">
        <v>16</v>
      </c>
      <c r="G3206" t="s">
        <v>17</v>
      </c>
      <c r="H3206" t="s">
        <v>5</v>
      </c>
      <c r="I3206" t="s">
        <v>83</v>
      </c>
      <c r="J3206" t="s">
        <v>84</v>
      </c>
      <c r="K3206">
        <v>1342</v>
      </c>
    </row>
    <row r="3207" spans="1:11">
      <c r="A3207" t="s">
        <v>106</v>
      </c>
      <c r="B3207">
        <v>2211</v>
      </c>
      <c r="C3207" t="s">
        <v>54</v>
      </c>
      <c r="D3207" t="s">
        <v>49</v>
      </c>
      <c r="E3207" t="s">
        <v>23</v>
      </c>
      <c r="F3207" t="s">
        <v>8</v>
      </c>
      <c r="G3207" t="s">
        <v>14</v>
      </c>
      <c r="H3207" t="s">
        <v>1</v>
      </c>
      <c r="I3207" t="s">
        <v>83</v>
      </c>
      <c r="J3207" t="s">
        <v>84</v>
      </c>
      <c r="K3207">
        <v>13565</v>
      </c>
    </row>
    <row r="3208" spans="1:11">
      <c r="A3208" t="s">
        <v>106</v>
      </c>
      <c r="B3208">
        <v>2224</v>
      </c>
      <c r="C3208" t="s">
        <v>60</v>
      </c>
      <c r="D3208" t="s">
        <v>41</v>
      </c>
      <c r="E3208" t="s">
        <v>23</v>
      </c>
      <c r="F3208" t="s">
        <v>16</v>
      </c>
      <c r="G3208" t="s">
        <v>17</v>
      </c>
      <c r="H3208" t="s">
        <v>1</v>
      </c>
      <c r="I3208" t="s">
        <v>83</v>
      </c>
      <c r="J3208" t="s">
        <v>84</v>
      </c>
      <c r="K3208">
        <v>349</v>
      </c>
    </row>
    <row r="3209" spans="1:11">
      <c r="A3209" t="s">
        <v>106</v>
      </c>
      <c r="B3209">
        <v>2244</v>
      </c>
      <c r="C3209" t="s">
        <v>45</v>
      </c>
      <c r="D3209" t="s">
        <v>26</v>
      </c>
      <c r="E3209" t="s">
        <v>23</v>
      </c>
      <c r="F3209" t="s">
        <v>8</v>
      </c>
      <c r="G3209" t="s">
        <v>14</v>
      </c>
      <c r="H3209" t="s">
        <v>5</v>
      </c>
      <c r="I3209" t="s">
        <v>85</v>
      </c>
      <c r="J3209" t="s">
        <v>86</v>
      </c>
      <c r="K3209">
        <v>76</v>
      </c>
    </row>
    <row r="3210" spans="1:11">
      <c r="A3210" t="s">
        <v>106</v>
      </c>
      <c r="B3210">
        <v>2171</v>
      </c>
      <c r="C3210" t="s">
        <v>32</v>
      </c>
      <c r="D3210" t="s">
        <v>33</v>
      </c>
      <c r="E3210" t="s">
        <v>23</v>
      </c>
      <c r="F3210" t="s">
        <v>9</v>
      </c>
      <c r="G3210" t="s">
        <v>10</v>
      </c>
      <c r="H3210" t="s">
        <v>1</v>
      </c>
      <c r="I3210" t="s">
        <v>83</v>
      </c>
      <c r="J3210" t="s">
        <v>84</v>
      </c>
      <c r="K3210">
        <v>3370</v>
      </c>
    </row>
    <row r="3211" spans="1:11">
      <c r="A3211" t="s">
        <v>106</v>
      </c>
      <c r="B3211">
        <v>2154</v>
      </c>
      <c r="C3211" t="s">
        <v>50</v>
      </c>
      <c r="D3211" t="s">
        <v>29</v>
      </c>
      <c r="E3211" t="s">
        <v>23</v>
      </c>
      <c r="F3211" t="s">
        <v>12</v>
      </c>
      <c r="G3211" t="s">
        <v>13</v>
      </c>
      <c r="H3211" t="s">
        <v>5</v>
      </c>
      <c r="I3211" t="s">
        <v>83</v>
      </c>
      <c r="J3211" t="s">
        <v>84</v>
      </c>
      <c r="K3211">
        <v>552</v>
      </c>
    </row>
    <row r="3212" spans="1:11">
      <c r="A3212" t="s">
        <v>106</v>
      </c>
      <c r="B3212">
        <v>2251</v>
      </c>
      <c r="C3212" t="s">
        <v>25</v>
      </c>
      <c r="D3212" t="s">
        <v>26</v>
      </c>
      <c r="E3212" t="s">
        <v>27</v>
      </c>
      <c r="F3212" t="s">
        <v>3</v>
      </c>
      <c r="G3212" t="s">
        <v>43</v>
      </c>
      <c r="H3212" t="s">
        <v>1</v>
      </c>
      <c r="I3212" t="s">
        <v>85</v>
      </c>
      <c r="J3212" t="s">
        <v>86</v>
      </c>
      <c r="K3212">
        <v>274</v>
      </c>
    </row>
    <row r="3213" spans="1:11">
      <c r="A3213" t="s">
        <v>106</v>
      </c>
      <c r="B3213">
        <v>2184</v>
      </c>
      <c r="C3213" t="s">
        <v>47</v>
      </c>
      <c r="D3213" t="s">
        <v>35</v>
      </c>
      <c r="E3213" t="s">
        <v>23</v>
      </c>
      <c r="F3213" t="s">
        <v>16</v>
      </c>
      <c r="G3213" t="s">
        <v>17</v>
      </c>
      <c r="H3213" t="s">
        <v>5</v>
      </c>
      <c r="I3213" t="s">
        <v>85</v>
      </c>
      <c r="J3213" t="s">
        <v>86</v>
      </c>
      <c r="K3213">
        <v>63</v>
      </c>
    </row>
    <row r="3214" spans="1:11">
      <c r="A3214" t="s">
        <v>106</v>
      </c>
      <c r="B3214">
        <v>2194</v>
      </c>
      <c r="C3214" t="s">
        <v>30</v>
      </c>
      <c r="D3214" t="s">
        <v>31</v>
      </c>
      <c r="E3214" t="s">
        <v>23</v>
      </c>
      <c r="F3214" t="s">
        <v>12</v>
      </c>
      <c r="G3214" t="s">
        <v>13</v>
      </c>
      <c r="H3214" t="s">
        <v>5</v>
      </c>
      <c r="I3214" t="s">
        <v>83</v>
      </c>
      <c r="J3214" t="s">
        <v>84</v>
      </c>
      <c r="K3214">
        <v>632</v>
      </c>
    </row>
    <row r="3215" spans="1:11">
      <c r="A3215" t="s">
        <v>106</v>
      </c>
      <c r="B3215">
        <v>2201</v>
      </c>
      <c r="C3215" t="s">
        <v>51</v>
      </c>
      <c r="D3215" t="s">
        <v>31</v>
      </c>
      <c r="E3215" t="s">
        <v>23</v>
      </c>
      <c r="F3215" t="s">
        <v>0</v>
      </c>
      <c r="G3215" t="s">
        <v>24</v>
      </c>
      <c r="H3215" t="s">
        <v>1</v>
      </c>
      <c r="I3215" t="s">
        <v>83</v>
      </c>
      <c r="J3215" t="s">
        <v>84</v>
      </c>
      <c r="K3215">
        <v>19187</v>
      </c>
    </row>
    <row r="3216" spans="1:11">
      <c r="A3216" t="s">
        <v>106</v>
      </c>
      <c r="B3216">
        <v>2251</v>
      </c>
      <c r="C3216" t="s">
        <v>25</v>
      </c>
      <c r="D3216" t="s">
        <v>26</v>
      </c>
      <c r="E3216" t="s">
        <v>27</v>
      </c>
      <c r="F3216" t="s">
        <v>8</v>
      </c>
      <c r="G3216" t="s">
        <v>14</v>
      </c>
      <c r="H3216" t="s">
        <v>1</v>
      </c>
      <c r="I3216" t="s">
        <v>83</v>
      </c>
      <c r="J3216" t="s">
        <v>84</v>
      </c>
      <c r="K3216">
        <v>13938</v>
      </c>
    </row>
    <row r="3217" spans="1:11">
      <c r="A3217" t="s">
        <v>106</v>
      </c>
      <c r="B3217">
        <v>2221</v>
      </c>
      <c r="C3217" t="s">
        <v>58</v>
      </c>
      <c r="D3217" t="s">
        <v>22</v>
      </c>
      <c r="E3217" t="s">
        <v>23</v>
      </c>
      <c r="F3217" t="s">
        <v>12</v>
      </c>
      <c r="G3217" t="s">
        <v>13</v>
      </c>
      <c r="H3217" t="s">
        <v>5</v>
      </c>
      <c r="I3217" t="s">
        <v>83</v>
      </c>
      <c r="J3217" t="s">
        <v>84</v>
      </c>
      <c r="K3217">
        <v>1983</v>
      </c>
    </row>
    <row r="3218" spans="1:11">
      <c r="A3218" t="s">
        <v>106</v>
      </c>
      <c r="B3218">
        <v>2154</v>
      </c>
      <c r="C3218" t="s">
        <v>50</v>
      </c>
      <c r="D3218" t="s">
        <v>29</v>
      </c>
      <c r="E3218" t="s">
        <v>23</v>
      </c>
      <c r="F3218" t="s">
        <v>2</v>
      </c>
      <c r="G3218" t="s">
        <v>11</v>
      </c>
      <c r="H3218" t="s">
        <v>5</v>
      </c>
      <c r="I3218" t="s">
        <v>85</v>
      </c>
      <c r="J3218" t="s">
        <v>86</v>
      </c>
      <c r="K3218">
        <v>79</v>
      </c>
    </row>
    <row r="3219" spans="1:11">
      <c r="A3219" t="s">
        <v>106</v>
      </c>
      <c r="B3219">
        <v>2221</v>
      </c>
      <c r="C3219" t="s">
        <v>58</v>
      </c>
      <c r="D3219" t="s">
        <v>22</v>
      </c>
      <c r="E3219" t="s">
        <v>23</v>
      </c>
      <c r="F3219" t="s">
        <v>2</v>
      </c>
      <c r="G3219" t="s">
        <v>11</v>
      </c>
      <c r="H3219" t="s">
        <v>1</v>
      </c>
      <c r="I3219" t="s">
        <v>85</v>
      </c>
      <c r="J3219" t="s">
        <v>86</v>
      </c>
      <c r="K3219">
        <v>6134</v>
      </c>
    </row>
    <row r="3220" spans="1:11">
      <c r="A3220" t="s">
        <v>106</v>
      </c>
      <c r="B3220">
        <v>2167</v>
      </c>
      <c r="C3220" t="s">
        <v>63</v>
      </c>
      <c r="D3220" t="s">
        <v>33</v>
      </c>
      <c r="E3220" t="s">
        <v>23</v>
      </c>
      <c r="F3220" t="s">
        <v>3</v>
      </c>
      <c r="G3220" t="s">
        <v>43</v>
      </c>
      <c r="H3220" t="s">
        <v>1</v>
      </c>
      <c r="I3220" t="s">
        <v>85</v>
      </c>
      <c r="J3220" t="s">
        <v>86</v>
      </c>
      <c r="K3220">
        <v>246</v>
      </c>
    </row>
    <row r="3221" spans="1:11">
      <c r="A3221" t="s">
        <v>106</v>
      </c>
      <c r="B3221">
        <v>2231</v>
      </c>
      <c r="C3221" t="s">
        <v>40</v>
      </c>
      <c r="D3221" t="s">
        <v>41</v>
      </c>
      <c r="E3221" t="s">
        <v>23</v>
      </c>
      <c r="F3221" t="s">
        <v>0</v>
      </c>
      <c r="G3221" t="s">
        <v>24</v>
      </c>
      <c r="H3221" t="s">
        <v>5</v>
      </c>
      <c r="I3221" t="s">
        <v>85</v>
      </c>
      <c r="J3221" t="s">
        <v>86</v>
      </c>
      <c r="K3221">
        <v>3090</v>
      </c>
    </row>
    <row r="3222" spans="1:11">
      <c r="A3222" t="s">
        <v>106</v>
      </c>
      <c r="B3222">
        <v>2251</v>
      </c>
      <c r="C3222" t="s">
        <v>25</v>
      </c>
      <c r="D3222" t="s">
        <v>26</v>
      </c>
      <c r="E3222" t="s">
        <v>27</v>
      </c>
      <c r="F3222" t="s">
        <v>12</v>
      </c>
      <c r="G3222" t="s">
        <v>13</v>
      </c>
      <c r="H3222" t="s">
        <v>5</v>
      </c>
      <c r="I3222" t="s">
        <v>83</v>
      </c>
      <c r="J3222" t="s">
        <v>84</v>
      </c>
      <c r="K3222">
        <v>1582</v>
      </c>
    </row>
    <row r="3223" spans="1:11">
      <c r="A3223" t="s">
        <v>106</v>
      </c>
      <c r="B3223">
        <v>2191</v>
      </c>
      <c r="C3223" t="s">
        <v>39</v>
      </c>
      <c r="D3223" t="s">
        <v>35</v>
      </c>
      <c r="E3223" t="s">
        <v>23</v>
      </c>
      <c r="F3223" t="s">
        <v>3</v>
      </c>
      <c r="G3223" t="s">
        <v>43</v>
      </c>
      <c r="H3223" t="s">
        <v>5</v>
      </c>
      <c r="I3223" t="s">
        <v>83</v>
      </c>
      <c r="J3223" t="s">
        <v>84</v>
      </c>
      <c r="K3223">
        <v>6254</v>
      </c>
    </row>
    <row r="3224" spans="1:11">
      <c r="A3224" t="s">
        <v>106</v>
      </c>
      <c r="B3224">
        <v>2177</v>
      </c>
      <c r="C3224" t="s">
        <v>52</v>
      </c>
      <c r="D3224" t="s">
        <v>53</v>
      </c>
      <c r="E3224" t="s">
        <v>23</v>
      </c>
      <c r="F3224" t="s">
        <v>2</v>
      </c>
      <c r="G3224" t="s">
        <v>11</v>
      </c>
      <c r="H3224" t="s">
        <v>1</v>
      </c>
      <c r="I3224" t="s">
        <v>85</v>
      </c>
      <c r="J3224" t="s">
        <v>86</v>
      </c>
      <c r="K3224">
        <v>10885</v>
      </c>
    </row>
    <row r="3225" spans="1:11">
      <c r="A3225" t="s">
        <v>106</v>
      </c>
      <c r="B3225">
        <v>2227</v>
      </c>
      <c r="C3225" t="s">
        <v>44</v>
      </c>
      <c r="D3225" t="s">
        <v>41</v>
      </c>
      <c r="E3225" t="s">
        <v>23</v>
      </c>
      <c r="F3225" t="s">
        <v>12</v>
      </c>
      <c r="G3225" t="s">
        <v>13</v>
      </c>
      <c r="H3225" t="s">
        <v>5</v>
      </c>
      <c r="I3225" t="s">
        <v>83</v>
      </c>
      <c r="J3225" t="s">
        <v>84</v>
      </c>
      <c r="K3225">
        <v>1830</v>
      </c>
    </row>
    <row r="3226" spans="1:11">
      <c r="A3226" t="s">
        <v>106</v>
      </c>
      <c r="B3226">
        <v>2241</v>
      </c>
      <c r="C3226" t="s">
        <v>37</v>
      </c>
      <c r="D3226" t="s">
        <v>38</v>
      </c>
      <c r="E3226" t="s">
        <v>23</v>
      </c>
      <c r="F3226" t="s">
        <v>8</v>
      </c>
      <c r="G3226" t="s">
        <v>14</v>
      </c>
      <c r="H3226" t="s">
        <v>1</v>
      </c>
      <c r="I3226" t="s">
        <v>83</v>
      </c>
      <c r="J3226" t="s">
        <v>84</v>
      </c>
      <c r="K3226">
        <v>13315</v>
      </c>
    </row>
    <row r="3227" spans="1:11">
      <c r="A3227" t="s">
        <v>106</v>
      </c>
      <c r="B3227">
        <v>2241</v>
      </c>
      <c r="C3227" t="s">
        <v>37</v>
      </c>
      <c r="D3227" t="s">
        <v>38</v>
      </c>
      <c r="E3227" t="s">
        <v>23</v>
      </c>
      <c r="F3227" t="s">
        <v>0</v>
      </c>
      <c r="G3227" t="s">
        <v>24</v>
      </c>
      <c r="H3227" t="s">
        <v>5</v>
      </c>
      <c r="I3227" t="s">
        <v>85</v>
      </c>
      <c r="J3227" t="s">
        <v>86</v>
      </c>
      <c r="K3227">
        <v>2483</v>
      </c>
    </row>
    <row r="3228" spans="1:11">
      <c r="A3228" t="s">
        <v>106</v>
      </c>
      <c r="B3228">
        <v>2161</v>
      </c>
      <c r="C3228" t="s">
        <v>28</v>
      </c>
      <c r="D3228" t="s">
        <v>29</v>
      </c>
      <c r="E3228" t="s">
        <v>23</v>
      </c>
      <c r="F3228" t="s">
        <v>0</v>
      </c>
      <c r="G3228" t="s">
        <v>24</v>
      </c>
      <c r="H3228" t="s">
        <v>1</v>
      </c>
      <c r="I3228" t="s">
        <v>85</v>
      </c>
      <c r="J3228" t="s">
        <v>86</v>
      </c>
      <c r="K3228">
        <v>2880</v>
      </c>
    </row>
    <row r="3229" spans="1:11">
      <c r="A3229" t="s">
        <v>106</v>
      </c>
      <c r="B3229">
        <v>2164</v>
      </c>
      <c r="C3229" t="s">
        <v>56</v>
      </c>
      <c r="D3229" t="s">
        <v>33</v>
      </c>
      <c r="E3229" t="s">
        <v>23</v>
      </c>
      <c r="F3229" t="s">
        <v>4</v>
      </c>
      <c r="G3229" t="s">
        <v>6</v>
      </c>
      <c r="H3229" t="s">
        <v>5</v>
      </c>
      <c r="I3229" t="s">
        <v>83</v>
      </c>
      <c r="J3229" t="s">
        <v>84</v>
      </c>
      <c r="K3229">
        <v>29</v>
      </c>
    </row>
    <row r="3230" spans="1:11">
      <c r="A3230" t="s">
        <v>106</v>
      </c>
      <c r="B3230">
        <v>2221</v>
      </c>
      <c r="C3230" t="s">
        <v>58</v>
      </c>
      <c r="D3230" t="s">
        <v>22</v>
      </c>
      <c r="E3230" t="s">
        <v>23</v>
      </c>
      <c r="F3230" t="s">
        <v>4</v>
      </c>
      <c r="G3230" t="s">
        <v>6</v>
      </c>
      <c r="H3230" t="s">
        <v>1</v>
      </c>
      <c r="I3230" t="s">
        <v>83</v>
      </c>
      <c r="J3230" t="s">
        <v>84</v>
      </c>
      <c r="K3230">
        <v>11070</v>
      </c>
    </row>
    <row r="3231" spans="1:11">
      <c r="A3231" t="s">
        <v>106</v>
      </c>
      <c r="B3231">
        <v>2181</v>
      </c>
      <c r="C3231" t="s">
        <v>55</v>
      </c>
      <c r="D3231" t="s">
        <v>53</v>
      </c>
      <c r="E3231" t="s">
        <v>23</v>
      </c>
      <c r="F3231" t="s">
        <v>98</v>
      </c>
      <c r="G3231" t="s">
        <v>99</v>
      </c>
      <c r="H3231" t="s">
        <v>5</v>
      </c>
      <c r="I3231" t="s">
        <v>83</v>
      </c>
      <c r="J3231" t="s">
        <v>84</v>
      </c>
      <c r="K3231">
        <v>85</v>
      </c>
    </row>
    <row r="3232" spans="1:11">
      <c r="A3232" t="s">
        <v>106</v>
      </c>
      <c r="B3232">
        <v>2164</v>
      </c>
      <c r="C3232" t="s">
        <v>56</v>
      </c>
      <c r="D3232" t="s">
        <v>33</v>
      </c>
      <c r="E3232" t="s">
        <v>23</v>
      </c>
      <c r="F3232" t="s">
        <v>2</v>
      </c>
      <c r="G3232" t="s">
        <v>11</v>
      </c>
      <c r="H3232" t="s">
        <v>1</v>
      </c>
      <c r="I3232" t="s">
        <v>83</v>
      </c>
      <c r="J3232" t="s">
        <v>84</v>
      </c>
      <c r="K3232">
        <v>9914</v>
      </c>
    </row>
    <row r="3233" spans="1:11">
      <c r="A3233" t="s">
        <v>106</v>
      </c>
      <c r="B3233">
        <v>2234</v>
      </c>
      <c r="C3233" t="s">
        <v>61</v>
      </c>
      <c r="D3233" t="s">
        <v>38</v>
      </c>
      <c r="E3233" t="s">
        <v>23</v>
      </c>
      <c r="F3233" t="s">
        <v>4</v>
      </c>
      <c r="G3233" t="s">
        <v>6</v>
      </c>
      <c r="H3233" t="s">
        <v>1</v>
      </c>
      <c r="I3233" t="s">
        <v>85</v>
      </c>
      <c r="J3233" t="s">
        <v>86</v>
      </c>
      <c r="K3233">
        <v>190</v>
      </c>
    </row>
    <row r="3234" spans="1:11">
      <c r="A3234" t="s">
        <v>106</v>
      </c>
      <c r="B3234">
        <v>2247</v>
      </c>
      <c r="C3234" t="s">
        <v>64</v>
      </c>
      <c r="D3234" t="s">
        <v>26</v>
      </c>
      <c r="E3234" t="s">
        <v>23</v>
      </c>
      <c r="F3234" t="s">
        <v>4</v>
      </c>
      <c r="G3234" t="s">
        <v>6</v>
      </c>
      <c r="H3234" t="s">
        <v>5</v>
      </c>
      <c r="I3234" t="s">
        <v>85</v>
      </c>
      <c r="J3234" t="s">
        <v>86</v>
      </c>
      <c r="K3234">
        <v>68</v>
      </c>
    </row>
    <row r="3235" spans="1:11">
      <c r="A3235" t="s">
        <v>106</v>
      </c>
      <c r="B3235">
        <v>2154</v>
      </c>
      <c r="C3235" t="s">
        <v>50</v>
      </c>
      <c r="D3235" t="s">
        <v>29</v>
      </c>
      <c r="E3235" t="s">
        <v>23</v>
      </c>
      <c r="F3235" t="s">
        <v>0</v>
      </c>
      <c r="G3235" t="s">
        <v>24</v>
      </c>
      <c r="H3235" t="s">
        <v>5</v>
      </c>
      <c r="I3235" t="s">
        <v>85</v>
      </c>
      <c r="J3235" t="s">
        <v>86</v>
      </c>
      <c r="K3235">
        <v>267</v>
      </c>
    </row>
    <row r="3236" spans="1:11">
      <c r="A3236" t="s">
        <v>106</v>
      </c>
      <c r="B3236">
        <v>2244</v>
      </c>
      <c r="C3236" t="s">
        <v>45</v>
      </c>
      <c r="D3236" t="s">
        <v>26</v>
      </c>
      <c r="E3236" t="s">
        <v>23</v>
      </c>
      <c r="F3236" t="s">
        <v>3</v>
      </c>
      <c r="G3236" t="s">
        <v>43</v>
      </c>
      <c r="H3236" t="s">
        <v>5</v>
      </c>
      <c r="I3236" t="s">
        <v>85</v>
      </c>
      <c r="J3236" t="s">
        <v>86</v>
      </c>
      <c r="K3236">
        <v>481</v>
      </c>
    </row>
    <row r="3237" spans="1:11">
      <c r="A3237" t="s">
        <v>106</v>
      </c>
      <c r="B3237">
        <v>2231</v>
      </c>
      <c r="C3237" t="s">
        <v>40</v>
      </c>
      <c r="D3237" t="s">
        <v>41</v>
      </c>
      <c r="E3237" t="s">
        <v>23</v>
      </c>
      <c r="F3237" t="s">
        <v>9</v>
      </c>
      <c r="G3237" t="s">
        <v>10</v>
      </c>
      <c r="H3237" t="s">
        <v>5</v>
      </c>
      <c r="I3237" t="s">
        <v>85</v>
      </c>
      <c r="J3237" t="s">
        <v>86</v>
      </c>
      <c r="K3237">
        <v>555</v>
      </c>
    </row>
    <row r="3238" spans="1:11">
      <c r="A3238" t="s">
        <v>106</v>
      </c>
      <c r="B3238">
        <v>2174</v>
      </c>
      <c r="C3238" t="s">
        <v>59</v>
      </c>
      <c r="D3238" t="s">
        <v>53</v>
      </c>
      <c r="E3238" t="s">
        <v>23</v>
      </c>
      <c r="F3238" t="s">
        <v>9</v>
      </c>
      <c r="G3238" t="s">
        <v>10</v>
      </c>
      <c r="H3238" t="s">
        <v>1</v>
      </c>
      <c r="I3238" t="s">
        <v>85</v>
      </c>
      <c r="J3238" t="s">
        <v>86</v>
      </c>
      <c r="K3238">
        <v>140</v>
      </c>
    </row>
    <row r="3239" spans="1:11">
      <c r="A3239" t="s">
        <v>106</v>
      </c>
      <c r="B3239">
        <v>2204</v>
      </c>
      <c r="C3239" t="s">
        <v>48</v>
      </c>
      <c r="D3239" t="s">
        <v>49</v>
      </c>
      <c r="E3239" t="s">
        <v>23</v>
      </c>
      <c r="F3239" t="s">
        <v>12</v>
      </c>
      <c r="G3239" t="s">
        <v>13</v>
      </c>
      <c r="H3239" t="s">
        <v>1</v>
      </c>
      <c r="I3239" t="s">
        <v>85</v>
      </c>
      <c r="J3239" t="s">
        <v>86</v>
      </c>
      <c r="K3239">
        <v>183</v>
      </c>
    </row>
    <row r="3240" spans="1:11">
      <c r="A3240" t="s">
        <v>106</v>
      </c>
      <c r="B3240">
        <v>2221</v>
      </c>
      <c r="C3240" t="s">
        <v>58</v>
      </c>
      <c r="D3240" t="s">
        <v>22</v>
      </c>
      <c r="E3240" t="s">
        <v>23</v>
      </c>
      <c r="F3240" t="s">
        <v>12</v>
      </c>
      <c r="G3240" t="s">
        <v>13</v>
      </c>
      <c r="H3240" t="s">
        <v>5</v>
      </c>
      <c r="I3240" t="s">
        <v>85</v>
      </c>
      <c r="J3240" t="s">
        <v>86</v>
      </c>
      <c r="K3240">
        <v>562</v>
      </c>
    </row>
    <row r="3241" spans="1:11">
      <c r="A3241" t="s">
        <v>106</v>
      </c>
      <c r="B3241">
        <v>2244</v>
      </c>
      <c r="C3241" t="s">
        <v>45</v>
      </c>
      <c r="D3241" t="s">
        <v>26</v>
      </c>
      <c r="E3241" t="s">
        <v>23</v>
      </c>
      <c r="F3241" t="s">
        <v>3</v>
      </c>
      <c r="G3241" t="s">
        <v>43</v>
      </c>
      <c r="H3241" t="s">
        <v>1</v>
      </c>
      <c r="I3241" t="s">
        <v>83</v>
      </c>
      <c r="J3241" t="s">
        <v>84</v>
      </c>
      <c r="K3241">
        <v>575</v>
      </c>
    </row>
    <row r="3242" spans="1:11">
      <c r="A3242" t="s">
        <v>106</v>
      </c>
      <c r="B3242">
        <v>2194</v>
      </c>
      <c r="C3242" t="s">
        <v>30</v>
      </c>
      <c r="D3242" t="s">
        <v>31</v>
      </c>
      <c r="E3242" t="s">
        <v>23</v>
      </c>
      <c r="F3242" t="s">
        <v>9</v>
      </c>
      <c r="G3242" t="s">
        <v>10</v>
      </c>
      <c r="H3242" t="s">
        <v>5</v>
      </c>
      <c r="I3242" t="s">
        <v>85</v>
      </c>
      <c r="J3242" t="s">
        <v>86</v>
      </c>
      <c r="K3242">
        <v>47</v>
      </c>
    </row>
    <row r="3243" spans="1:11">
      <c r="A3243" t="s">
        <v>106</v>
      </c>
      <c r="B3243">
        <v>2207</v>
      </c>
      <c r="C3243" t="s">
        <v>57</v>
      </c>
      <c r="D3243" t="s">
        <v>49</v>
      </c>
      <c r="E3243" t="s">
        <v>23</v>
      </c>
      <c r="F3243" t="s">
        <v>2</v>
      </c>
      <c r="G3243" t="s">
        <v>11</v>
      </c>
      <c r="H3243" t="s">
        <v>1</v>
      </c>
      <c r="I3243" t="s">
        <v>83</v>
      </c>
      <c r="J3243" t="s">
        <v>84</v>
      </c>
      <c r="K3243">
        <v>55011</v>
      </c>
    </row>
    <row r="3244" spans="1:11">
      <c r="A3244" t="s">
        <v>106</v>
      </c>
      <c r="B3244">
        <v>2177</v>
      </c>
      <c r="C3244" t="s">
        <v>52</v>
      </c>
      <c r="D3244" t="s">
        <v>53</v>
      </c>
      <c r="E3244" t="s">
        <v>23</v>
      </c>
      <c r="F3244" t="s">
        <v>9</v>
      </c>
      <c r="G3244" t="s">
        <v>10</v>
      </c>
      <c r="H3244" t="s">
        <v>1</v>
      </c>
      <c r="I3244" t="s">
        <v>85</v>
      </c>
      <c r="J3244" t="s">
        <v>86</v>
      </c>
      <c r="K3244">
        <v>862</v>
      </c>
    </row>
    <row r="3245" spans="1:11">
      <c r="A3245" t="s">
        <v>106</v>
      </c>
      <c r="B3245">
        <v>2231</v>
      </c>
      <c r="C3245" t="s">
        <v>40</v>
      </c>
      <c r="D3245" t="s">
        <v>41</v>
      </c>
      <c r="E3245" t="s">
        <v>23</v>
      </c>
      <c r="F3245" t="s">
        <v>2</v>
      </c>
      <c r="G3245" t="s">
        <v>11</v>
      </c>
      <c r="H3245" t="s">
        <v>1</v>
      </c>
      <c r="I3245" t="s">
        <v>85</v>
      </c>
      <c r="J3245" t="s">
        <v>86</v>
      </c>
      <c r="K3245">
        <v>6283</v>
      </c>
    </row>
    <row r="3246" spans="1:11">
      <c r="A3246" t="s">
        <v>106</v>
      </c>
      <c r="B3246">
        <v>2224</v>
      </c>
      <c r="C3246" t="s">
        <v>60</v>
      </c>
      <c r="D3246" t="s">
        <v>41</v>
      </c>
      <c r="E3246" t="s">
        <v>23</v>
      </c>
      <c r="F3246" t="s">
        <v>4</v>
      </c>
      <c r="G3246" t="s">
        <v>6</v>
      </c>
      <c r="H3246" t="s">
        <v>1</v>
      </c>
      <c r="I3246" t="s">
        <v>83</v>
      </c>
      <c r="J3246" t="s">
        <v>84</v>
      </c>
      <c r="K3246">
        <v>1119</v>
      </c>
    </row>
    <row r="3247" spans="1:11">
      <c r="A3247" t="s">
        <v>106</v>
      </c>
      <c r="B3247">
        <v>2241</v>
      </c>
      <c r="C3247" t="s">
        <v>37</v>
      </c>
      <c r="D3247" t="s">
        <v>38</v>
      </c>
      <c r="E3247" t="s">
        <v>23</v>
      </c>
      <c r="F3247" t="s">
        <v>9</v>
      </c>
      <c r="G3247" t="s">
        <v>10</v>
      </c>
      <c r="H3247" t="s">
        <v>5</v>
      </c>
      <c r="I3247" t="s">
        <v>85</v>
      </c>
      <c r="J3247" t="s">
        <v>86</v>
      </c>
      <c r="K3247">
        <v>438</v>
      </c>
    </row>
    <row r="3248" spans="1:11">
      <c r="A3248" t="s">
        <v>106</v>
      </c>
      <c r="B3248">
        <v>2227</v>
      </c>
      <c r="C3248" t="s">
        <v>44</v>
      </c>
      <c r="D3248" t="s">
        <v>41</v>
      </c>
      <c r="E3248" t="s">
        <v>23</v>
      </c>
      <c r="F3248" t="s">
        <v>16</v>
      </c>
      <c r="G3248" t="s">
        <v>17</v>
      </c>
      <c r="H3248" t="s">
        <v>5</v>
      </c>
      <c r="I3248" t="s">
        <v>83</v>
      </c>
      <c r="J3248" t="s">
        <v>84</v>
      </c>
      <c r="K3248">
        <v>1061</v>
      </c>
    </row>
    <row r="3249" spans="1:11">
      <c r="A3249" t="s">
        <v>106</v>
      </c>
      <c r="B3249">
        <v>2231</v>
      </c>
      <c r="C3249" t="s">
        <v>40</v>
      </c>
      <c r="D3249" t="s">
        <v>41</v>
      </c>
      <c r="E3249" t="s">
        <v>23</v>
      </c>
      <c r="F3249" t="s">
        <v>12</v>
      </c>
      <c r="G3249" t="s">
        <v>13</v>
      </c>
      <c r="H3249" t="s">
        <v>1</v>
      </c>
      <c r="I3249" t="s">
        <v>83</v>
      </c>
      <c r="J3249" t="s">
        <v>84</v>
      </c>
      <c r="K3249">
        <v>3971</v>
      </c>
    </row>
    <row r="3250" spans="1:11">
      <c r="A3250" t="s">
        <v>106</v>
      </c>
      <c r="B3250">
        <v>2167</v>
      </c>
      <c r="C3250" t="s">
        <v>63</v>
      </c>
      <c r="D3250" t="s">
        <v>33</v>
      </c>
      <c r="E3250" t="s">
        <v>23</v>
      </c>
      <c r="F3250" t="s">
        <v>2</v>
      </c>
      <c r="G3250" t="s">
        <v>11</v>
      </c>
      <c r="H3250" t="s">
        <v>1</v>
      </c>
      <c r="I3250" t="s">
        <v>85</v>
      </c>
      <c r="J3250" t="s">
        <v>86</v>
      </c>
      <c r="K3250">
        <v>10454</v>
      </c>
    </row>
    <row r="3251" spans="1:11">
      <c r="A3251" t="s">
        <v>106</v>
      </c>
      <c r="B3251">
        <v>2187</v>
      </c>
      <c r="C3251" t="s">
        <v>34</v>
      </c>
      <c r="D3251" t="s">
        <v>35</v>
      </c>
      <c r="E3251" t="s">
        <v>23</v>
      </c>
      <c r="F3251" t="s">
        <v>8</v>
      </c>
      <c r="G3251" t="s">
        <v>14</v>
      </c>
      <c r="H3251" t="s">
        <v>1</v>
      </c>
      <c r="I3251" t="s">
        <v>85</v>
      </c>
      <c r="J3251" t="s">
        <v>86</v>
      </c>
      <c r="K3251">
        <v>1171</v>
      </c>
    </row>
    <row r="3252" spans="1:11">
      <c r="A3252" t="s">
        <v>106</v>
      </c>
      <c r="B3252">
        <v>2187</v>
      </c>
      <c r="C3252" t="s">
        <v>34</v>
      </c>
      <c r="D3252" t="s">
        <v>35</v>
      </c>
      <c r="E3252" t="s">
        <v>23</v>
      </c>
      <c r="F3252" t="s">
        <v>0</v>
      </c>
      <c r="G3252" t="s">
        <v>24</v>
      </c>
      <c r="H3252" t="s">
        <v>1</v>
      </c>
      <c r="I3252" t="s">
        <v>83</v>
      </c>
      <c r="J3252" t="s">
        <v>84</v>
      </c>
      <c r="K3252">
        <v>16871</v>
      </c>
    </row>
    <row r="3253" spans="1:11">
      <c r="A3253" t="s">
        <v>106</v>
      </c>
      <c r="B3253">
        <v>2204</v>
      </c>
      <c r="C3253" t="s">
        <v>48</v>
      </c>
      <c r="D3253" t="s">
        <v>49</v>
      </c>
      <c r="E3253" t="s">
        <v>23</v>
      </c>
      <c r="F3253" t="s">
        <v>16</v>
      </c>
      <c r="G3253" t="s">
        <v>17</v>
      </c>
      <c r="H3253" t="s">
        <v>1</v>
      </c>
      <c r="I3253" t="s">
        <v>85</v>
      </c>
      <c r="J3253" t="s">
        <v>86</v>
      </c>
      <c r="K3253">
        <v>109</v>
      </c>
    </row>
    <row r="3254" spans="1:11">
      <c r="A3254" t="s">
        <v>106</v>
      </c>
      <c r="B3254">
        <v>2227</v>
      </c>
      <c r="C3254" t="s">
        <v>44</v>
      </c>
      <c r="D3254" t="s">
        <v>41</v>
      </c>
      <c r="E3254" t="s">
        <v>23</v>
      </c>
      <c r="F3254" t="s">
        <v>2</v>
      </c>
      <c r="G3254" t="s">
        <v>11</v>
      </c>
      <c r="H3254" t="s">
        <v>1</v>
      </c>
      <c r="I3254" t="s">
        <v>83</v>
      </c>
      <c r="J3254" t="s">
        <v>84</v>
      </c>
      <c r="K3254">
        <v>46565</v>
      </c>
    </row>
    <row r="3255" spans="1:11">
      <c r="A3255" t="s">
        <v>106</v>
      </c>
      <c r="B3255">
        <v>2237</v>
      </c>
      <c r="C3255" t="s">
        <v>42</v>
      </c>
      <c r="D3255" t="s">
        <v>38</v>
      </c>
      <c r="E3255" t="s">
        <v>23</v>
      </c>
      <c r="F3255" t="s">
        <v>9</v>
      </c>
      <c r="G3255" t="s">
        <v>10</v>
      </c>
      <c r="H3255" t="s">
        <v>1</v>
      </c>
      <c r="I3255" t="s">
        <v>83</v>
      </c>
      <c r="J3255" t="s">
        <v>84</v>
      </c>
      <c r="K3255">
        <v>5042</v>
      </c>
    </row>
    <row r="3256" spans="1:11">
      <c r="A3256" t="s">
        <v>106</v>
      </c>
      <c r="B3256">
        <v>2251</v>
      </c>
      <c r="C3256" t="s">
        <v>25</v>
      </c>
      <c r="D3256" t="s">
        <v>26</v>
      </c>
      <c r="E3256" t="s">
        <v>27</v>
      </c>
      <c r="F3256" t="s">
        <v>12</v>
      </c>
      <c r="G3256" t="s">
        <v>13</v>
      </c>
      <c r="H3256" t="s">
        <v>5</v>
      </c>
      <c r="I3256" t="s">
        <v>85</v>
      </c>
      <c r="J3256" t="s">
        <v>86</v>
      </c>
      <c r="K3256">
        <v>274</v>
      </c>
    </row>
    <row r="3257" spans="1:11">
      <c r="A3257" t="s">
        <v>106</v>
      </c>
      <c r="B3257">
        <v>2217</v>
      </c>
      <c r="C3257" t="s">
        <v>36</v>
      </c>
      <c r="D3257" t="s">
        <v>22</v>
      </c>
      <c r="E3257" t="s">
        <v>23</v>
      </c>
      <c r="F3257" t="s">
        <v>8</v>
      </c>
      <c r="G3257" t="s">
        <v>14</v>
      </c>
      <c r="H3257" t="s">
        <v>5</v>
      </c>
      <c r="I3257" t="s">
        <v>85</v>
      </c>
      <c r="J3257" t="s">
        <v>86</v>
      </c>
      <c r="K3257">
        <v>1443</v>
      </c>
    </row>
    <row r="3258" spans="1:11">
      <c r="A3258" t="s">
        <v>106</v>
      </c>
      <c r="B3258">
        <v>2181</v>
      </c>
      <c r="C3258" t="s">
        <v>55</v>
      </c>
      <c r="D3258" t="s">
        <v>53</v>
      </c>
      <c r="E3258" t="s">
        <v>23</v>
      </c>
      <c r="F3258" t="s">
        <v>93</v>
      </c>
      <c r="G3258" t="s">
        <v>94</v>
      </c>
      <c r="H3258" t="s">
        <v>5</v>
      </c>
      <c r="I3258" t="s">
        <v>83</v>
      </c>
      <c r="J3258" t="s">
        <v>84</v>
      </c>
      <c r="K3258">
        <v>13</v>
      </c>
    </row>
    <row r="3259" spans="1:11">
      <c r="A3259" t="s">
        <v>106</v>
      </c>
      <c r="B3259">
        <v>2221</v>
      </c>
      <c r="C3259" t="s">
        <v>58</v>
      </c>
      <c r="D3259" t="s">
        <v>22</v>
      </c>
      <c r="E3259" t="s">
        <v>23</v>
      </c>
      <c r="F3259" t="s">
        <v>9</v>
      </c>
      <c r="G3259" t="s">
        <v>10</v>
      </c>
      <c r="H3259" t="s">
        <v>1</v>
      </c>
      <c r="I3259" t="s">
        <v>85</v>
      </c>
      <c r="J3259" t="s">
        <v>86</v>
      </c>
      <c r="K3259">
        <v>756</v>
      </c>
    </row>
    <row r="3260" spans="1:11">
      <c r="A3260" t="s">
        <v>106</v>
      </c>
      <c r="B3260">
        <v>2184</v>
      </c>
      <c r="C3260" t="s">
        <v>47</v>
      </c>
      <c r="D3260" t="s">
        <v>35</v>
      </c>
      <c r="E3260" t="s">
        <v>23</v>
      </c>
      <c r="F3260" t="s">
        <v>16</v>
      </c>
      <c r="G3260" t="s">
        <v>17</v>
      </c>
      <c r="H3260" t="s">
        <v>5</v>
      </c>
      <c r="I3260" t="s">
        <v>83</v>
      </c>
      <c r="J3260" t="s">
        <v>84</v>
      </c>
      <c r="K3260">
        <v>675</v>
      </c>
    </row>
    <row r="3261" spans="1:11">
      <c r="A3261" t="s">
        <v>106</v>
      </c>
      <c r="B3261">
        <v>2251</v>
      </c>
      <c r="C3261" t="s">
        <v>25</v>
      </c>
      <c r="D3261" t="s">
        <v>26</v>
      </c>
      <c r="E3261" t="s">
        <v>27</v>
      </c>
      <c r="F3261" t="s">
        <v>12</v>
      </c>
      <c r="G3261" t="s">
        <v>13</v>
      </c>
      <c r="H3261" t="s">
        <v>1</v>
      </c>
      <c r="I3261" t="s">
        <v>85</v>
      </c>
      <c r="J3261" t="s">
        <v>86</v>
      </c>
      <c r="K3261">
        <v>390</v>
      </c>
    </row>
    <row r="3262" spans="1:11">
      <c r="A3262" t="s">
        <v>106</v>
      </c>
      <c r="B3262">
        <v>2194</v>
      </c>
      <c r="C3262" t="s">
        <v>30</v>
      </c>
      <c r="D3262" t="s">
        <v>31</v>
      </c>
      <c r="E3262" t="s">
        <v>23</v>
      </c>
      <c r="F3262" t="s">
        <v>9</v>
      </c>
      <c r="G3262" t="s">
        <v>10</v>
      </c>
      <c r="H3262" t="s">
        <v>1</v>
      </c>
      <c r="I3262" t="s">
        <v>83</v>
      </c>
      <c r="J3262" t="s">
        <v>84</v>
      </c>
      <c r="K3262">
        <v>510</v>
      </c>
    </row>
    <row r="3263" spans="1:11">
      <c r="A3263" t="s">
        <v>106</v>
      </c>
      <c r="B3263">
        <v>2204</v>
      </c>
      <c r="C3263" t="s">
        <v>48</v>
      </c>
      <c r="D3263" t="s">
        <v>49</v>
      </c>
      <c r="E3263" t="s">
        <v>23</v>
      </c>
      <c r="F3263" t="s">
        <v>16</v>
      </c>
      <c r="G3263" t="s">
        <v>17</v>
      </c>
      <c r="H3263" t="s">
        <v>1</v>
      </c>
      <c r="I3263" t="s">
        <v>83</v>
      </c>
      <c r="J3263" t="s">
        <v>84</v>
      </c>
      <c r="K3263">
        <v>661</v>
      </c>
    </row>
    <row r="3264" spans="1:11">
      <c r="A3264" t="s">
        <v>106</v>
      </c>
      <c r="B3264">
        <v>2224</v>
      </c>
      <c r="C3264" t="s">
        <v>60</v>
      </c>
      <c r="D3264" t="s">
        <v>41</v>
      </c>
      <c r="E3264" t="s">
        <v>23</v>
      </c>
      <c r="F3264" t="s">
        <v>12</v>
      </c>
      <c r="G3264" t="s">
        <v>13</v>
      </c>
      <c r="H3264" t="s">
        <v>1</v>
      </c>
      <c r="I3264" t="s">
        <v>85</v>
      </c>
      <c r="J3264" t="s">
        <v>86</v>
      </c>
      <c r="K3264">
        <v>77</v>
      </c>
    </row>
    <row r="3265" spans="1:11">
      <c r="A3265" t="s">
        <v>106</v>
      </c>
      <c r="B3265">
        <v>2161</v>
      </c>
      <c r="C3265" t="s">
        <v>28</v>
      </c>
      <c r="D3265" t="s">
        <v>29</v>
      </c>
      <c r="E3265" t="s">
        <v>23</v>
      </c>
      <c r="F3265" t="s">
        <v>0</v>
      </c>
      <c r="G3265" t="s">
        <v>24</v>
      </c>
      <c r="H3265" t="s">
        <v>1</v>
      </c>
      <c r="I3265" t="s">
        <v>83</v>
      </c>
      <c r="J3265" t="s">
        <v>84</v>
      </c>
      <c r="K3265">
        <v>14581</v>
      </c>
    </row>
    <row r="3266" spans="1:11">
      <c r="A3266" t="s">
        <v>106</v>
      </c>
      <c r="B3266">
        <v>2227</v>
      </c>
      <c r="C3266" t="s">
        <v>44</v>
      </c>
      <c r="D3266" t="s">
        <v>41</v>
      </c>
      <c r="E3266" t="s">
        <v>23</v>
      </c>
      <c r="F3266" t="s">
        <v>8</v>
      </c>
      <c r="G3266" t="s">
        <v>14</v>
      </c>
      <c r="H3266" t="s">
        <v>1</v>
      </c>
      <c r="I3266" t="s">
        <v>85</v>
      </c>
      <c r="J3266" t="s">
        <v>86</v>
      </c>
      <c r="K3266">
        <v>3459</v>
      </c>
    </row>
    <row r="3267" spans="1:11">
      <c r="A3267" t="s">
        <v>106</v>
      </c>
      <c r="B3267">
        <v>2187</v>
      </c>
      <c r="C3267" t="s">
        <v>34</v>
      </c>
      <c r="D3267" t="s">
        <v>35</v>
      </c>
      <c r="E3267" t="s">
        <v>23</v>
      </c>
      <c r="F3267" t="s">
        <v>8</v>
      </c>
      <c r="G3267" t="s">
        <v>14</v>
      </c>
      <c r="H3267" t="s">
        <v>5</v>
      </c>
      <c r="I3267" t="s">
        <v>83</v>
      </c>
      <c r="J3267" t="s">
        <v>84</v>
      </c>
      <c r="K3267">
        <v>1331</v>
      </c>
    </row>
    <row r="3268" spans="1:11">
      <c r="A3268" t="s">
        <v>106</v>
      </c>
      <c r="B3268">
        <v>2217</v>
      </c>
      <c r="C3268" t="s">
        <v>36</v>
      </c>
      <c r="D3268" t="s">
        <v>22</v>
      </c>
      <c r="E3268" t="s">
        <v>23</v>
      </c>
      <c r="F3268" t="s">
        <v>9</v>
      </c>
      <c r="G3268" t="s">
        <v>10</v>
      </c>
      <c r="H3268" t="s">
        <v>1</v>
      </c>
      <c r="I3268" t="s">
        <v>85</v>
      </c>
      <c r="J3268" t="s">
        <v>86</v>
      </c>
      <c r="K3268">
        <v>955</v>
      </c>
    </row>
    <row r="3269" spans="1:11">
      <c r="A3269" t="s">
        <v>106</v>
      </c>
      <c r="B3269">
        <v>2234</v>
      </c>
      <c r="C3269" t="s">
        <v>61</v>
      </c>
      <c r="D3269" t="s">
        <v>38</v>
      </c>
      <c r="E3269" t="s">
        <v>23</v>
      </c>
      <c r="F3269" t="s">
        <v>4</v>
      </c>
      <c r="G3269" t="s">
        <v>6</v>
      </c>
      <c r="H3269" t="s">
        <v>1</v>
      </c>
      <c r="I3269" t="s">
        <v>83</v>
      </c>
      <c r="J3269" t="s">
        <v>84</v>
      </c>
      <c r="K3269">
        <v>1181</v>
      </c>
    </row>
    <row r="3270" spans="1:11">
      <c r="A3270" t="s">
        <v>106</v>
      </c>
      <c r="B3270">
        <v>2197</v>
      </c>
      <c r="C3270" t="s">
        <v>62</v>
      </c>
      <c r="D3270" t="s">
        <v>31</v>
      </c>
      <c r="E3270" t="s">
        <v>23</v>
      </c>
      <c r="F3270" t="s">
        <v>16</v>
      </c>
      <c r="G3270" t="s">
        <v>17</v>
      </c>
      <c r="H3270" t="s">
        <v>5</v>
      </c>
      <c r="I3270" t="s">
        <v>83</v>
      </c>
      <c r="J3270" t="s">
        <v>84</v>
      </c>
      <c r="K3270">
        <v>1414</v>
      </c>
    </row>
    <row r="3271" spans="1:11">
      <c r="A3271" t="s">
        <v>106</v>
      </c>
      <c r="B3271">
        <v>2247</v>
      </c>
      <c r="C3271" t="s">
        <v>64</v>
      </c>
      <c r="D3271" t="s">
        <v>26</v>
      </c>
      <c r="E3271" t="s">
        <v>23</v>
      </c>
      <c r="F3271" t="s">
        <v>9</v>
      </c>
      <c r="G3271" t="s">
        <v>10</v>
      </c>
      <c r="H3271" t="s">
        <v>1</v>
      </c>
      <c r="I3271" t="s">
        <v>85</v>
      </c>
      <c r="J3271" t="s">
        <v>86</v>
      </c>
      <c r="K3271">
        <v>756</v>
      </c>
    </row>
    <row r="3272" spans="1:11">
      <c r="A3272" t="s">
        <v>106</v>
      </c>
      <c r="B3272">
        <v>2201</v>
      </c>
      <c r="C3272" t="s">
        <v>51</v>
      </c>
      <c r="D3272" t="s">
        <v>31</v>
      </c>
      <c r="E3272" t="s">
        <v>23</v>
      </c>
      <c r="F3272" t="s">
        <v>4</v>
      </c>
      <c r="G3272" t="s">
        <v>6</v>
      </c>
      <c r="H3272" t="s">
        <v>1</v>
      </c>
      <c r="I3272" t="s">
        <v>85</v>
      </c>
      <c r="J3272" t="s">
        <v>86</v>
      </c>
      <c r="K3272">
        <v>2710</v>
      </c>
    </row>
    <row r="3273" spans="1:11">
      <c r="A3273" t="s">
        <v>106</v>
      </c>
      <c r="B3273">
        <v>2204</v>
      </c>
      <c r="C3273" t="s">
        <v>48</v>
      </c>
      <c r="D3273" t="s">
        <v>49</v>
      </c>
      <c r="E3273" t="s">
        <v>23</v>
      </c>
      <c r="F3273" t="s">
        <v>2</v>
      </c>
      <c r="G3273" t="s">
        <v>11</v>
      </c>
      <c r="H3273" t="s">
        <v>1</v>
      </c>
      <c r="I3273" t="s">
        <v>83</v>
      </c>
      <c r="J3273" t="s">
        <v>84</v>
      </c>
      <c r="K3273">
        <v>12753</v>
      </c>
    </row>
    <row r="3274" spans="1:11">
      <c r="A3274" t="s">
        <v>106</v>
      </c>
      <c r="B3274">
        <v>2231</v>
      </c>
      <c r="C3274" t="s">
        <v>40</v>
      </c>
      <c r="D3274" t="s">
        <v>41</v>
      </c>
      <c r="E3274" t="s">
        <v>23</v>
      </c>
      <c r="F3274" t="s">
        <v>0</v>
      </c>
      <c r="G3274" t="s">
        <v>24</v>
      </c>
      <c r="H3274" t="s">
        <v>1</v>
      </c>
      <c r="I3274" t="s">
        <v>83</v>
      </c>
      <c r="J3274" t="s">
        <v>84</v>
      </c>
      <c r="K3274">
        <v>20863</v>
      </c>
    </row>
    <row r="3275" spans="1:11">
      <c r="A3275" t="s">
        <v>106</v>
      </c>
      <c r="B3275">
        <v>2154</v>
      </c>
      <c r="C3275" t="s">
        <v>50</v>
      </c>
      <c r="D3275" t="s">
        <v>29</v>
      </c>
      <c r="E3275" t="s">
        <v>23</v>
      </c>
      <c r="F3275" t="s">
        <v>3</v>
      </c>
      <c r="G3275" t="s">
        <v>43</v>
      </c>
      <c r="H3275" t="s">
        <v>1</v>
      </c>
      <c r="I3275" t="s">
        <v>83</v>
      </c>
      <c r="J3275" t="s">
        <v>84</v>
      </c>
      <c r="K3275">
        <v>311</v>
      </c>
    </row>
    <row r="3276" spans="1:11">
      <c r="A3276" t="s">
        <v>106</v>
      </c>
      <c r="B3276">
        <v>2244</v>
      </c>
      <c r="C3276" t="s">
        <v>45</v>
      </c>
      <c r="D3276" t="s">
        <v>26</v>
      </c>
      <c r="E3276" t="s">
        <v>23</v>
      </c>
      <c r="F3276" t="s">
        <v>4</v>
      </c>
      <c r="G3276" t="s">
        <v>6</v>
      </c>
      <c r="H3276" t="s">
        <v>1</v>
      </c>
      <c r="I3276" t="s">
        <v>85</v>
      </c>
      <c r="J3276" t="s">
        <v>86</v>
      </c>
      <c r="K3276">
        <v>219</v>
      </c>
    </row>
    <row r="3277" spans="1:11">
      <c r="A3277" t="s">
        <v>106</v>
      </c>
      <c r="B3277">
        <v>2181</v>
      </c>
      <c r="C3277" t="s">
        <v>55</v>
      </c>
      <c r="D3277" t="s">
        <v>53</v>
      </c>
      <c r="E3277" t="s">
        <v>23</v>
      </c>
      <c r="F3277" t="s">
        <v>4</v>
      </c>
      <c r="G3277" t="s">
        <v>6</v>
      </c>
      <c r="H3277" t="s">
        <v>5</v>
      </c>
      <c r="I3277" t="s">
        <v>83</v>
      </c>
      <c r="J3277" t="s">
        <v>84</v>
      </c>
      <c r="K3277">
        <v>116</v>
      </c>
    </row>
    <row r="3278" spans="1:11">
      <c r="A3278" t="s">
        <v>106</v>
      </c>
      <c r="B3278">
        <v>2227</v>
      </c>
      <c r="C3278" t="s">
        <v>44</v>
      </c>
      <c r="D3278" t="s">
        <v>41</v>
      </c>
      <c r="E3278" t="s">
        <v>23</v>
      </c>
      <c r="F3278" t="s">
        <v>16</v>
      </c>
      <c r="G3278" t="s">
        <v>17</v>
      </c>
      <c r="H3278" t="s">
        <v>5</v>
      </c>
      <c r="I3278" t="s">
        <v>85</v>
      </c>
      <c r="J3278" t="s">
        <v>86</v>
      </c>
      <c r="K3278">
        <v>112</v>
      </c>
    </row>
    <row r="3279" spans="1:11">
      <c r="A3279" t="s">
        <v>106</v>
      </c>
      <c r="B3279">
        <v>2224</v>
      </c>
      <c r="C3279" t="s">
        <v>60</v>
      </c>
      <c r="D3279" t="s">
        <v>41</v>
      </c>
      <c r="E3279" t="s">
        <v>23</v>
      </c>
      <c r="F3279" t="s">
        <v>16</v>
      </c>
      <c r="G3279" t="s">
        <v>17</v>
      </c>
      <c r="H3279" t="s">
        <v>5</v>
      </c>
      <c r="I3279" t="s">
        <v>85</v>
      </c>
      <c r="J3279" t="s">
        <v>86</v>
      </c>
      <c r="K3279">
        <v>62</v>
      </c>
    </row>
    <row r="3280" spans="1:11">
      <c r="A3280" t="s">
        <v>106</v>
      </c>
      <c r="B3280">
        <v>2164</v>
      </c>
      <c r="C3280" t="s">
        <v>56</v>
      </c>
      <c r="D3280" t="s">
        <v>33</v>
      </c>
      <c r="E3280" t="s">
        <v>23</v>
      </c>
      <c r="F3280" t="s">
        <v>0</v>
      </c>
      <c r="G3280" t="s">
        <v>24</v>
      </c>
      <c r="H3280" t="s">
        <v>1</v>
      </c>
      <c r="I3280" t="s">
        <v>85</v>
      </c>
      <c r="J3280" t="s">
        <v>86</v>
      </c>
      <c r="K3280">
        <v>891</v>
      </c>
    </row>
    <row r="3281" spans="1:11">
      <c r="A3281" t="s">
        <v>106</v>
      </c>
      <c r="B3281">
        <v>2247</v>
      </c>
      <c r="C3281" t="s">
        <v>64</v>
      </c>
      <c r="D3281" t="s">
        <v>26</v>
      </c>
      <c r="E3281" t="s">
        <v>23</v>
      </c>
      <c r="F3281" t="s">
        <v>98</v>
      </c>
      <c r="G3281" t="s">
        <v>99</v>
      </c>
      <c r="H3281" t="s">
        <v>5</v>
      </c>
      <c r="I3281" t="s">
        <v>83</v>
      </c>
      <c r="J3281" t="s">
        <v>84</v>
      </c>
      <c r="K3281">
        <v>29</v>
      </c>
    </row>
    <row r="3282" spans="1:11">
      <c r="A3282" t="s">
        <v>106</v>
      </c>
      <c r="B3282">
        <v>2231</v>
      </c>
      <c r="C3282" t="s">
        <v>40</v>
      </c>
      <c r="D3282" t="s">
        <v>41</v>
      </c>
      <c r="E3282" t="s">
        <v>23</v>
      </c>
      <c r="F3282" t="s">
        <v>2</v>
      </c>
      <c r="G3282" t="s">
        <v>11</v>
      </c>
      <c r="H3282" t="s">
        <v>1</v>
      </c>
      <c r="I3282" t="s">
        <v>83</v>
      </c>
      <c r="J3282" t="s">
        <v>84</v>
      </c>
      <c r="K3282">
        <v>41441</v>
      </c>
    </row>
    <row r="3283" spans="1:11">
      <c r="A3283" t="s">
        <v>106</v>
      </c>
      <c r="B3283">
        <v>2221</v>
      </c>
      <c r="C3283" t="s">
        <v>58</v>
      </c>
      <c r="D3283" t="s">
        <v>22</v>
      </c>
      <c r="E3283" t="s">
        <v>23</v>
      </c>
      <c r="F3283" t="s">
        <v>8</v>
      </c>
      <c r="G3283" t="s">
        <v>14</v>
      </c>
      <c r="H3283" t="s">
        <v>5</v>
      </c>
      <c r="I3283" t="s">
        <v>85</v>
      </c>
      <c r="J3283" t="s">
        <v>86</v>
      </c>
      <c r="K3283">
        <v>1497</v>
      </c>
    </row>
    <row r="3284" spans="1:11">
      <c r="A3284" t="s">
        <v>106</v>
      </c>
      <c r="B3284">
        <v>2161</v>
      </c>
      <c r="C3284" t="s">
        <v>28</v>
      </c>
      <c r="D3284" t="s">
        <v>29</v>
      </c>
      <c r="E3284" t="s">
        <v>23</v>
      </c>
      <c r="F3284" t="s">
        <v>9</v>
      </c>
      <c r="G3284" t="s">
        <v>10</v>
      </c>
      <c r="H3284" t="s">
        <v>1</v>
      </c>
      <c r="I3284" t="s">
        <v>85</v>
      </c>
      <c r="J3284" t="s">
        <v>86</v>
      </c>
      <c r="K3284">
        <v>742</v>
      </c>
    </row>
    <row r="3285" spans="1:11">
      <c r="A3285" t="s">
        <v>106</v>
      </c>
      <c r="B3285">
        <v>2171</v>
      </c>
      <c r="C3285" t="s">
        <v>32</v>
      </c>
      <c r="D3285" t="s">
        <v>33</v>
      </c>
      <c r="E3285" t="s">
        <v>23</v>
      </c>
      <c r="F3285" t="s">
        <v>93</v>
      </c>
      <c r="G3285" t="s">
        <v>94</v>
      </c>
      <c r="H3285" t="s">
        <v>5</v>
      </c>
      <c r="I3285" t="s">
        <v>83</v>
      </c>
      <c r="J3285" t="s">
        <v>84</v>
      </c>
      <c r="K3285">
        <v>21</v>
      </c>
    </row>
    <row r="3286" spans="1:11">
      <c r="A3286" t="s">
        <v>106</v>
      </c>
      <c r="B3286">
        <v>2197</v>
      </c>
      <c r="C3286" t="s">
        <v>62</v>
      </c>
      <c r="D3286" t="s">
        <v>31</v>
      </c>
      <c r="E3286" t="s">
        <v>23</v>
      </c>
      <c r="F3286" t="s">
        <v>12</v>
      </c>
      <c r="G3286" t="s">
        <v>13</v>
      </c>
      <c r="H3286" t="s">
        <v>1</v>
      </c>
      <c r="I3286" t="s">
        <v>85</v>
      </c>
      <c r="J3286" t="s">
        <v>86</v>
      </c>
      <c r="K3286">
        <v>882</v>
      </c>
    </row>
    <row r="3287" spans="1:11">
      <c r="A3287" t="s">
        <v>106</v>
      </c>
      <c r="B3287">
        <v>2197</v>
      </c>
      <c r="C3287" t="s">
        <v>62</v>
      </c>
      <c r="D3287" t="s">
        <v>31</v>
      </c>
      <c r="E3287" t="s">
        <v>23</v>
      </c>
      <c r="F3287" t="s">
        <v>98</v>
      </c>
      <c r="G3287" t="s">
        <v>99</v>
      </c>
      <c r="H3287" t="s">
        <v>5</v>
      </c>
      <c r="I3287" t="s">
        <v>83</v>
      </c>
      <c r="J3287" t="s">
        <v>84</v>
      </c>
      <c r="K3287">
        <v>57</v>
      </c>
    </row>
    <row r="3288" spans="1:11">
      <c r="A3288" t="s">
        <v>106</v>
      </c>
      <c r="B3288">
        <v>2164</v>
      </c>
      <c r="C3288" t="s">
        <v>56</v>
      </c>
      <c r="D3288" t="s">
        <v>33</v>
      </c>
      <c r="E3288" t="s">
        <v>23</v>
      </c>
      <c r="F3288" t="s">
        <v>0</v>
      </c>
      <c r="G3288" t="s">
        <v>24</v>
      </c>
      <c r="H3288" t="s">
        <v>5</v>
      </c>
      <c r="I3288" t="s">
        <v>83</v>
      </c>
      <c r="J3288" t="s">
        <v>84</v>
      </c>
      <c r="K3288">
        <v>2002</v>
      </c>
    </row>
    <row r="3289" spans="1:11">
      <c r="A3289" t="s">
        <v>106</v>
      </c>
      <c r="B3289">
        <v>2191</v>
      </c>
      <c r="C3289" t="s">
        <v>39</v>
      </c>
      <c r="D3289" t="s">
        <v>35</v>
      </c>
      <c r="E3289" t="s">
        <v>23</v>
      </c>
      <c r="F3289" t="s">
        <v>3</v>
      </c>
      <c r="G3289" t="s">
        <v>43</v>
      </c>
      <c r="H3289" t="s">
        <v>5</v>
      </c>
      <c r="I3289" t="s">
        <v>85</v>
      </c>
      <c r="J3289" t="s">
        <v>86</v>
      </c>
      <c r="K3289">
        <v>478</v>
      </c>
    </row>
    <row r="3290" spans="1:11">
      <c r="A3290" t="s">
        <v>106</v>
      </c>
      <c r="B3290">
        <v>2227</v>
      </c>
      <c r="C3290" t="s">
        <v>44</v>
      </c>
      <c r="D3290" t="s">
        <v>41</v>
      </c>
      <c r="E3290" t="s">
        <v>23</v>
      </c>
      <c r="F3290" t="s">
        <v>98</v>
      </c>
      <c r="G3290" t="s">
        <v>99</v>
      </c>
      <c r="H3290" t="s">
        <v>5</v>
      </c>
      <c r="I3290" t="s">
        <v>83</v>
      </c>
      <c r="J3290" t="s">
        <v>84</v>
      </c>
      <c r="K3290">
        <v>15</v>
      </c>
    </row>
    <row r="3291" spans="1:11">
      <c r="A3291" t="s">
        <v>106</v>
      </c>
      <c r="B3291">
        <v>2201</v>
      </c>
      <c r="C3291" t="s">
        <v>51</v>
      </c>
      <c r="D3291" t="s">
        <v>31</v>
      </c>
      <c r="E3291" t="s">
        <v>23</v>
      </c>
      <c r="F3291" t="s">
        <v>12</v>
      </c>
      <c r="G3291" t="s">
        <v>13</v>
      </c>
      <c r="H3291" t="s">
        <v>5</v>
      </c>
      <c r="I3291" t="s">
        <v>83</v>
      </c>
      <c r="J3291" t="s">
        <v>84</v>
      </c>
      <c r="K3291">
        <v>1758</v>
      </c>
    </row>
    <row r="3292" spans="1:11">
      <c r="A3292" t="s">
        <v>106</v>
      </c>
      <c r="B3292">
        <v>2211</v>
      </c>
      <c r="C3292" t="s">
        <v>54</v>
      </c>
      <c r="D3292" t="s">
        <v>49</v>
      </c>
      <c r="E3292" t="s">
        <v>23</v>
      </c>
      <c r="F3292" t="s">
        <v>102</v>
      </c>
      <c r="G3292" t="s">
        <v>103</v>
      </c>
      <c r="H3292" t="s">
        <v>5</v>
      </c>
      <c r="I3292" t="s">
        <v>83</v>
      </c>
      <c r="J3292" t="s">
        <v>84</v>
      </c>
      <c r="K3292">
        <v>3</v>
      </c>
    </row>
    <row r="3293" spans="1:11">
      <c r="A3293" t="s">
        <v>106</v>
      </c>
      <c r="B3293">
        <v>2161</v>
      </c>
      <c r="C3293" t="s">
        <v>28</v>
      </c>
      <c r="D3293" t="s">
        <v>29</v>
      </c>
      <c r="E3293" t="s">
        <v>23</v>
      </c>
      <c r="F3293" t="s">
        <v>2</v>
      </c>
      <c r="G3293" t="s">
        <v>11</v>
      </c>
      <c r="H3293" t="s">
        <v>1</v>
      </c>
      <c r="I3293" t="s">
        <v>85</v>
      </c>
      <c r="J3293" t="s">
        <v>86</v>
      </c>
      <c r="K3293">
        <v>9296</v>
      </c>
    </row>
    <row r="3294" spans="1:11">
      <c r="A3294" t="s">
        <v>106</v>
      </c>
      <c r="B3294">
        <v>2214</v>
      </c>
      <c r="C3294" t="s">
        <v>21</v>
      </c>
      <c r="D3294" t="s">
        <v>22</v>
      </c>
      <c r="E3294" t="s">
        <v>23</v>
      </c>
      <c r="F3294" t="s">
        <v>16</v>
      </c>
      <c r="G3294" t="s">
        <v>17</v>
      </c>
      <c r="H3294" t="s">
        <v>5</v>
      </c>
      <c r="I3294" t="s">
        <v>85</v>
      </c>
      <c r="J3294" t="s">
        <v>86</v>
      </c>
      <c r="K3294">
        <v>65</v>
      </c>
    </row>
    <row r="3295" spans="1:11">
      <c r="A3295" t="s">
        <v>106</v>
      </c>
      <c r="B3295">
        <v>2181</v>
      </c>
      <c r="C3295" t="s">
        <v>55</v>
      </c>
      <c r="D3295" t="s">
        <v>53</v>
      </c>
      <c r="E3295" t="s">
        <v>23</v>
      </c>
      <c r="F3295" t="s">
        <v>9</v>
      </c>
      <c r="G3295" t="s">
        <v>10</v>
      </c>
      <c r="H3295" t="s">
        <v>5</v>
      </c>
      <c r="I3295" t="s">
        <v>83</v>
      </c>
      <c r="J3295" t="s">
        <v>84</v>
      </c>
      <c r="K3295">
        <v>3557</v>
      </c>
    </row>
    <row r="3296" spans="1:11">
      <c r="A3296" t="s">
        <v>106</v>
      </c>
      <c r="B3296">
        <v>2197</v>
      </c>
      <c r="C3296" t="s">
        <v>62</v>
      </c>
      <c r="D3296" t="s">
        <v>31</v>
      </c>
      <c r="E3296" t="s">
        <v>23</v>
      </c>
      <c r="F3296" t="s">
        <v>4</v>
      </c>
      <c r="G3296" t="s">
        <v>6</v>
      </c>
      <c r="H3296" t="s">
        <v>1</v>
      </c>
      <c r="I3296" t="s">
        <v>85</v>
      </c>
      <c r="J3296" t="s">
        <v>86</v>
      </c>
      <c r="K3296">
        <v>3080</v>
      </c>
    </row>
    <row r="3297" spans="1:11">
      <c r="A3297" t="s">
        <v>106</v>
      </c>
      <c r="B3297">
        <v>2164</v>
      </c>
      <c r="C3297" t="s">
        <v>56</v>
      </c>
      <c r="D3297" t="s">
        <v>33</v>
      </c>
      <c r="E3297" t="s">
        <v>23</v>
      </c>
      <c r="F3297" t="s">
        <v>12</v>
      </c>
      <c r="G3297" t="s">
        <v>13</v>
      </c>
      <c r="H3297" t="s">
        <v>5</v>
      </c>
      <c r="I3297" t="s">
        <v>83</v>
      </c>
      <c r="J3297" t="s">
        <v>84</v>
      </c>
      <c r="K3297">
        <v>560</v>
      </c>
    </row>
    <row r="3298" spans="1:11">
      <c r="A3298" t="s">
        <v>106</v>
      </c>
      <c r="B3298">
        <v>2247</v>
      </c>
      <c r="C3298" t="s">
        <v>64</v>
      </c>
      <c r="D3298" t="s">
        <v>26</v>
      </c>
      <c r="E3298" t="s">
        <v>23</v>
      </c>
      <c r="F3298" t="s">
        <v>3</v>
      </c>
      <c r="G3298" t="s">
        <v>43</v>
      </c>
      <c r="H3298" t="s">
        <v>5</v>
      </c>
      <c r="I3298" t="s">
        <v>85</v>
      </c>
      <c r="J3298" t="s">
        <v>86</v>
      </c>
      <c r="K3298">
        <v>863</v>
      </c>
    </row>
    <row r="3299" spans="1:11">
      <c r="A3299" t="s">
        <v>106</v>
      </c>
      <c r="B3299">
        <v>2184</v>
      </c>
      <c r="C3299" t="s">
        <v>47</v>
      </c>
      <c r="D3299" t="s">
        <v>35</v>
      </c>
      <c r="E3299" t="s">
        <v>23</v>
      </c>
      <c r="F3299" t="s">
        <v>2</v>
      </c>
      <c r="G3299" t="s">
        <v>11</v>
      </c>
      <c r="H3299" t="s">
        <v>1</v>
      </c>
      <c r="I3299" t="s">
        <v>83</v>
      </c>
      <c r="J3299" t="s">
        <v>84</v>
      </c>
      <c r="K3299">
        <v>11321</v>
      </c>
    </row>
    <row r="3300" spans="1:11">
      <c r="A3300" t="s">
        <v>106</v>
      </c>
      <c r="B3300">
        <v>2247</v>
      </c>
      <c r="C3300" t="s">
        <v>64</v>
      </c>
      <c r="D3300" t="s">
        <v>26</v>
      </c>
      <c r="E3300" t="s">
        <v>23</v>
      </c>
      <c r="F3300" t="s">
        <v>9</v>
      </c>
      <c r="G3300" t="s">
        <v>10</v>
      </c>
      <c r="H3300" t="s">
        <v>5</v>
      </c>
      <c r="I3300" t="s">
        <v>83</v>
      </c>
      <c r="J3300" t="s">
        <v>84</v>
      </c>
      <c r="K3300">
        <v>3412</v>
      </c>
    </row>
    <row r="3301" spans="1:11">
      <c r="A3301" t="s">
        <v>106</v>
      </c>
      <c r="B3301">
        <v>2177</v>
      </c>
      <c r="C3301" t="s">
        <v>52</v>
      </c>
      <c r="D3301" t="s">
        <v>53</v>
      </c>
      <c r="E3301" t="s">
        <v>23</v>
      </c>
      <c r="F3301" t="s">
        <v>16</v>
      </c>
      <c r="G3301" t="s">
        <v>17</v>
      </c>
      <c r="H3301" t="s">
        <v>5</v>
      </c>
      <c r="I3301" t="s">
        <v>83</v>
      </c>
      <c r="J3301" t="s">
        <v>84</v>
      </c>
      <c r="K3301">
        <v>1488</v>
      </c>
    </row>
    <row r="3302" spans="1:11">
      <c r="A3302" t="s">
        <v>106</v>
      </c>
      <c r="B3302">
        <v>2197</v>
      </c>
      <c r="C3302" t="s">
        <v>62</v>
      </c>
      <c r="D3302" t="s">
        <v>31</v>
      </c>
      <c r="E3302" t="s">
        <v>23</v>
      </c>
      <c r="F3302" t="s">
        <v>0</v>
      </c>
      <c r="G3302" t="s">
        <v>24</v>
      </c>
      <c r="H3302" t="s">
        <v>5</v>
      </c>
      <c r="I3302" t="s">
        <v>83</v>
      </c>
      <c r="J3302" t="s">
        <v>84</v>
      </c>
      <c r="K3302">
        <v>4609</v>
      </c>
    </row>
    <row r="3303" spans="1:11">
      <c r="A3303" t="s">
        <v>106</v>
      </c>
      <c r="B3303">
        <v>2227</v>
      </c>
      <c r="C3303" t="s">
        <v>44</v>
      </c>
      <c r="D3303" t="s">
        <v>41</v>
      </c>
      <c r="E3303" t="s">
        <v>23</v>
      </c>
      <c r="F3303" t="s">
        <v>93</v>
      </c>
      <c r="G3303" t="s">
        <v>94</v>
      </c>
      <c r="H3303" t="s">
        <v>5</v>
      </c>
      <c r="I3303" t="s">
        <v>83</v>
      </c>
      <c r="J3303" t="s">
        <v>84</v>
      </c>
      <c r="K3303">
        <v>16</v>
      </c>
    </row>
    <row r="3304" spans="1:11">
      <c r="A3304" t="s">
        <v>106</v>
      </c>
      <c r="B3304">
        <v>2217</v>
      </c>
      <c r="C3304" t="s">
        <v>36</v>
      </c>
      <c r="D3304" t="s">
        <v>22</v>
      </c>
      <c r="E3304" t="s">
        <v>23</v>
      </c>
      <c r="F3304" t="s">
        <v>8</v>
      </c>
      <c r="G3304" t="s">
        <v>14</v>
      </c>
      <c r="H3304" t="s">
        <v>1</v>
      </c>
      <c r="I3304" t="s">
        <v>83</v>
      </c>
      <c r="J3304" t="s">
        <v>84</v>
      </c>
      <c r="K3304">
        <v>14504</v>
      </c>
    </row>
    <row r="3305" spans="1:11">
      <c r="A3305" t="s">
        <v>106</v>
      </c>
      <c r="B3305">
        <v>2171</v>
      </c>
      <c r="C3305" t="s">
        <v>32</v>
      </c>
      <c r="D3305" t="s">
        <v>33</v>
      </c>
      <c r="E3305" t="s">
        <v>23</v>
      </c>
      <c r="F3305" t="s">
        <v>8</v>
      </c>
      <c r="G3305" t="s">
        <v>14</v>
      </c>
      <c r="H3305" t="s">
        <v>5</v>
      </c>
      <c r="I3305" t="s">
        <v>83</v>
      </c>
      <c r="J3305" t="s">
        <v>84</v>
      </c>
      <c r="K3305">
        <v>1288.5</v>
      </c>
    </row>
    <row r="3306" spans="1:11">
      <c r="A3306" t="s">
        <v>106</v>
      </c>
      <c r="B3306">
        <v>2211</v>
      </c>
      <c r="C3306" t="s">
        <v>54</v>
      </c>
      <c r="D3306" t="s">
        <v>49</v>
      </c>
      <c r="E3306" t="s">
        <v>23</v>
      </c>
      <c r="F3306" t="s">
        <v>104</v>
      </c>
      <c r="G3306" t="s">
        <v>105</v>
      </c>
      <c r="H3306" t="s">
        <v>5</v>
      </c>
      <c r="I3306" t="s">
        <v>83</v>
      </c>
      <c r="J3306" t="s">
        <v>84</v>
      </c>
      <c r="K3306">
        <v>14</v>
      </c>
    </row>
    <row r="3307" spans="1:11">
      <c r="A3307" t="s">
        <v>106</v>
      </c>
      <c r="B3307">
        <v>2211</v>
      </c>
      <c r="C3307" t="s">
        <v>54</v>
      </c>
      <c r="D3307" t="s">
        <v>49</v>
      </c>
      <c r="E3307" t="s">
        <v>23</v>
      </c>
      <c r="F3307" t="s">
        <v>0</v>
      </c>
      <c r="G3307" t="s">
        <v>24</v>
      </c>
      <c r="H3307" t="s">
        <v>5</v>
      </c>
      <c r="I3307" t="s">
        <v>85</v>
      </c>
      <c r="J3307" t="s">
        <v>86</v>
      </c>
      <c r="K3307">
        <v>1464.5</v>
      </c>
    </row>
    <row r="3308" spans="1:11">
      <c r="A3308" t="s">
        <v>106</v>
      </c>
      <c r="B3308">
        <v>2197</v>
      </c>
      <c r="C3308" t="s">
        <v>62</v>
      </c>
      <c r="D3308" t="s">
        <v>31</v>
      </c>
      <c r="E3308" t="s">
        <v>23</v>
      </c>
      <c r="F3308" t="s">
        <v>2</v>
      </c>
      <c r="G3308" t="s">
        <v>11</v>
      </c>
      <c r="H3308" t="s">
        <v>5</v>
      </c>
      <c r="I3308" t="s">
        <v>83</v>
      </c>
      <c r="J3308" t="s">
        <v>84</v>
      </c>
      <c r="K3308">
        <v>2727</v>
      </c>
    </row>
    <row r="3309" spans="1:11">
      <c r="A3309" t="s">
        <v>106</v>
      </c>
      <c r="B3309">
        <v>2214</v>
      </c>
      <c r="C3309" t="s">
        <v>21</v>
      </c>
      <c r="D3309" t="s">
        <v>22</v>
      </c>
      <c r="E3309" t="s">
        <v>23</v>
      </c>
      <c r="F3309" t="s">
        <v>4</v>
      </c>
      <c r="G3309" t="s">
        <v>6</v>
      </c>
      <c r="H3309" t="s">
        <v>1</v>
      </c>
      <c r="I3309" t="s">
        <v>85</v>
      </c>
      <c r="J3309" t="s">
        <v>86</v>
      </c>
      <c r="K3309">
        <v>244</v>
      </c>
    </row>
    <row r="3310" spans="1:11">
      <c r="A3310" t="s">
        <v>106</v>
      </c>
      <c r="B3310">
        <v>2181</v>
      </c>
      <c r="C3310" t="s">
        <v>55</v>
      </c>
      <c r="D3310" t="s">
        <v>53</v>
      </c>
      <c r="E3310" t="s">
        <v>23</v>
      </c>
      <c r="F3310" t="s">
        <v>8</v>
      </c>
      <c r="G3310" t="s">
        <v>14</v>
      </c>
      <c r="H3310" t="s">
        <v>1</v>
      </c>
      <c r="I3310" t="s">
        <v>83</v>
      </c>
      <c r="J3310" t="s">
        <v>84</v>
      </c>
      <c r="K3310">
        <v>10047</v>
      </c>
    </row>
    <row r="3311" spans="1:11">
      <c r="A3311" t="s">
        <v>106</v>
      </c>
      <c r="B3311">
        <v>2224</v>
      </c>
      <c r="C3311" t="s">
        <v>60</v>
      </c>
      <c r="D3311" t="s">
        <v>41</v>
      </c>
      <c r="E3311" t="s">
        <v>23</v>
      </c>
      <c r="F3311" t="s">
        <v>2</v>
      </c>
      <c r="G3311" t="s">
        <v>11</v>
      </c>
      <c r="H3311" t="s">
        <v>1</v>
      </c>
      <c r="I3311" t="s">
        <v>83</v>
      </c>
      <c r="J3311" t="s">
        <v>84</v>
      </c>
      <c r="K3311">
        <v>8959</v>
      </c>
    </row>
    <row r="3312" spans="1:11">
      <c r="A3312" t="s">
        <v>106</v>
      </c>
      <c r="B3312">
        <v>2224</v>
      </c>
      <c r="C3312" t="s">
        <v>60</v>
      </c>
      <c r="D3312" t="s">
        <v>41</v>
      </c>
      <c r="E3312" t="s">
        <v>23</v>
      </c>
      <c r="F3312" t="s">
        <v>12</v>
      </c>
      <c r="G3312" t="s">
        <v>13</v>
      </c>
      <c r="H3312" t="s">
        <v>5</v>
      </c>
      <c r="I3312" t="s">
        <v>83</v>
      </c>
      <c r="J3312" t="s">
        <v>84</v>
      </c>
      <c r="K3312">
        <v>653</v>
      </c>
    </row>
    <row r="3313" spans="1:11">
      <c r="A3313" t="s">
        <v>106</v>
      </c>
      <c r="B3313">
        <v>2154</v>
      </c>
      <c r="C3313" t="s">
        <v>50</v>
      </c>
      <c r="D3313" t="s">
        <v>29</v>
      </c>
      <c r="E3313" t="s">
        <v>23</v>
      </c>
      <c r="F3313" t="s">
        <v>12</v>
      </c>
      <c r="G3313" t="s">
        <v>13</v>
      </c>
      <c r="H3313" t="s">
        <v>5</v>
      </c>
      <c r="I3313" t="s">
        <v>85</v>
      </c>
      <c r="J3313" t="s">
        <v>86</v>
      </c>
      <c r="K3313">
        <v>196</v>
      </c>
    </row>
    <row r="3314" spans="1:11">
      <c r="A3314" t="s">
        <v>106</v>
      </c>
      <c r="B3314">
        <v>2167</v>
      </c>
      <c r="C3314" t="s">
        <v>63</v>
      </c>
      <c r="D3314" t="s">
        <v>33</v>
      </c>
      <c r="E3314" t="s">
        <v>23</v>
      </c>
      <c r="F3314" t="s">
        <v>9</v>
      </c>
      <c r="G3314" t="s">
        <v>10</v>
      </c>
      <c r="H3314" t="s">
        <v>1</v>
      </c>
      <c r="I3314" t="s">
        <v>85</v>
      </c>
      <c r="J3314" t="s">
        <v>86</v>
      </c>
      <c r="K3314">
        <v>995</v>
      </c>
    </row>
    <row r="3315" spans="1:11">
      <c r="A3315" t="s">
        <v>106</v>
      </c>
      <c r="B3315">
        <v>2227</v>
      </c>
      <c r="C3315" t="s">
        <v>44</v>
      </c>
      <c r="D3315" t="s">
        <v>41</v>
      </c>
      <c r="E3315" t="s">
        <v>23</v>
      </c>
      <c r="F3315" t="s">
        <v>8</v>
      </c>
      <c r="G3315" t="s">
        <v>14</v>
      </c>
      <c r="H3315" t="s">
        <v>5</v>
      </c>
      <c r="I3315" t="s">
        <v>83</v>
      </c>
      <c r="J3315" t="s">
        <v>84</v>
      </c>
      <c r="K3315">
        <v>1296</v>
      </c>
    </row>
    <row r="3316" spans="1:11">
      <c r="A3316" t="s">
        <v>106</v>
      </c>
      <c r="B3316">
        <v>2207</v>
      </c>
      <c r="C3316" t="s">
        <v>57</v>
      </c>
      <c r="D3316" t="s">
        <v>49</v>
      </c>
      <c r="E3316" t="s">
        <v>23</v>
      </c>
      <c r="F3316" t="s">
        <v>0</v>
      </c>
      <c r="G3316" t="s">
        <v>24</v>
      </c>
      <c r="H3316" t="s">
        <v>5</v>
      </c>
      <c r="I3316" t="s">
        <v>85</v>
      </c>
      <c r="J3316" t="s">
        <v>86</v>
      </c>
      <c r="K3316">
        <v>1331.5</v>
      </c>
    </row>
    <row r="3317" spans="1:11">
      <c r="A3317" t="s">
        <v>106</v>
      </c>
      <c r="B3317">
        <v>2214</v>
      </c>
      <c r="C3317" t="s">
        <v>21</v>
      </c>
      <c r="D3317" t="s">
        <v>22</v>
      </c>
      <c r="E3317" t="s">
        <v>23</v>
      </c>
      <c r="F3317" t="s">
        <v>98</v>
      </c>
      <c r="G3317" t="s">
        <v>99</v>
      </c>
      <c r="H3317" t="s">
        <v>5</v>
      </c>
      <c r="I3317" t="s">
        <v>85</v>
      </c>
      <c r="J3317" t="s">
        <v>86</v>
      </c>
      <c r="K3317">
        <v>2</v>
      </c>
    </row>
    <row r="3318" spans="1:11">
      <c r="A3318" t="s">
        <v>106</v>
      </c>
      <c r="B3318">
        <v>2167</v>
      </c>
      <c r="C3318" t="s">
        <v>63</v>
      </c>
      <c r="D3318" t="s">
        <v>33</v>
      </c>
      <c r="E3318" t="s">
        <v>23</v>
      </c>
      <c r="F3318" t="s">
        <v>3</v>
      </c>
      <c r="G3318" t="s">
        <v>43</v>
      </c>
      <c r="H3318" t="s">
        <v>1</v>
      </c>
      <c r="I3318" t="s">
        <v>83</v>
      </c>
      <c r="J3318" t="s">
        <v>84</v>
      </c>
      <c r="K3318">
        <v>2519</v>
      </c>
    </row>
    <row r="3319" spans="1:11">
      <c r="A3319" t="s">
        <v>106</v>
      </c>
      <c r="B3319">
        <v>2234</v>
      </c>
      <c r="C3319" t="s">
        <v>61</v>
      </c>
      <c r="D3319" t="s">
        <v>38</v>
      </c>
      <c r="E3319" t="s">
        <v>23</v>
      </c>
      <c r="F3319" t="s">
        <v>3</v>
      </c>
      <c r="G3319" t="s">
        <v>43</v>
      </c>
      <c r="H3319" t="s">
        <v>1</v>
      </c>
      <c r="I3319" t="s">
        <v>83</v>
      </c>
      <c r="J3319" t="s">
        <v>84</v>
      </c>
      <c r="K3319">
        <v>595</v>
      </c>
    </row>
    <row r="3320" spans="1:11">
      <c r="A3320" t="s">
        <v>106</v>
      </c>
      <c r="B3320">
        <v>2224</v>
      </c>
      <c r="C3320" t="s">
        <v>60</v>
      </c>
      <c r="D3320" t="s">
        <v>41</v>
      </c>
      <c r="E3320" t="s">
        <v>23</v>
      </c>
      <c r="F3320" t="s">
        <v>4</v>
      </c>
      <c r="G3320" t="s">
        <v>6</v>
      </c>
      <c r="H3320" t="s">
        <v>5</v>
      </c>
      <c r="I3320" t="s">
        <v>83</v>
      </c>
      <c r="J3320" t="s">
        <v>84</v>
      </c>
      <c r="K3320">
        <v>17</v>
      </c>
    </row>
    <row r="3321" spans="1:11">
      <c r="A3321" t="s">
        <v>106</v>
      </c>
      <c r="B3321">
        <v>2174</v>
      </c>
      <c r="C3321" t="s">
        <v>59</v>
      </c>
      <c r="D3321" t="s">
        <v>53</v>
      </c>
      <c r="E3321" t="s">
        <v>23</v>
      </c>
      <c r="F3321" t="s">
        <v>0</v>
      </c>
      <c r="G3321" t="s">
        <v>24</v>
      </c>
      <c r="H3321" t="s">
        <v>1</v>
      </c>
      <c r="I3321" t="s">
        <v>83</v>
      </c>
      <c r="J3321" t="s">
        <v>84</v>
      </c>
      <c r="K3321">
        <v>4106</v>
      </c>
    </row>
    <row r="3322" spans="1:11">
      <c r="A3322" t="s">
        <v>106</v>
      </c>
      <c r="B3322">
        <v>2251</v>
      </c>
      <c r="C3322" t="s">
        <v>25</v>
      </c>
      <c r="D3322" t="s">
        <v>26</v>
      </c>
      <c r="E3322" t="s">
        <v>27</v>
      </c>
      <c r="F3322" t="s">
        <v>2</v>
      </c>
      <c r="G3322" t="s">
        <v>11</v>
      </c>
      <c r="H3322" t="s">
        <v>5</v>
      </c>
      <c r="I3322" t="s">
        <v>83</v>
      </c>
      <c r="J3322" t="s">
        <v>84</v>
      </c>
      <c r="K3322">
        <v>2282.5</v>
      </c>
    </row>
    <row r="3323" spans="1:11">
      <c r="A3323" t="s">
        <v>106</v>
      </c>
      <c r="B3323">
        <v>2207</v>
      </c>
      <c r="C3323" t="s">
        <v>57</v>
      </c>
      <c r="D3323" t="s">
        <v>49</v>
      </c>
      <c r="E3323" t="s">
        <v>23</v>
      </c>
      <c r="F3323" t="s">
        <v>12</v>
      </c>
      <c r="G3323" t="s">
        <v>13</v>
      </c>
      <c r="H3323" t="s">
        <v>5</v>
      </c>
      <c r="I3323" t="s">
        <v>83</v>
      </c>
      <c r="J3323" t="s">
        <v>84</v>
      </c>
      <c r="K3323">
        <v>2159</v>
      </c>
    </row>
    <row r="3324" spans="1:11">
      <c r="A3324" t="s">
        <v>106</v>
      </c>
      <c r="B3324">
        <v>2201</v>
      </c>
      <c r="C3324" t="s">
        <v>51</v>
      </c>
      <c r="D3324" t="s">
        <v>31</v>
      </c>
      <c r="E3324" t="s">
        <v>23</v>
      </c>
      <c r="F3324" t="s">
        <v>4</v>
      </c>
      <c r="G3324" t="s">
        <v>6</v>
      </c>
      <c r="H3324" t="s">
        <v>5</v>
      </c>
      <c r="I3324" t="s">
        <v>85</v>
      </c>
      <c r="J3324" t="s">
        <v>86</v>
      </c>
      <c r="K3324">
        <v>36</v>
      </c>
    </row>
    <row r="3325" spans="1:11">
      <c r="A3325" t="s">
        <v>106</v>
      </c>
      <c r="B3325">
        <v>2227</v>
      </c>
      <c r="C3325" t="s">
        <v>44</v>
      </c>
      <c r="D3325" t="s">
        <v>41</v>
      </c>
      <c r="E3325" t="s">
        <v>23</v>
      </c>
      <c r="F3325" t="s">
        <v>3</v>
      </c>
      <c r="G3325" t="s">
        <v>43</v>
      </c>
      <c r="H3325" t="s">
        <v>1</v>
      </c>
      <c r="I3325" t="s">
        <v>85</v>
      </c>
      <c r="J3325" t="s">
        <v>86</v>
      </c>
      <c r="K3325">
        <v>352</v>
      </c>
    </row>
    <row r="3326" spans="1:11">
      <c r="A3326" t="s">
        <v>106</v>
      </c>
      <c r="B3326">
        <v>2207</v>
      </c>
      <c r="C3326" t="s">
        <v>57</v>
      </c>
      <c r="D3326" t="s">
        <v>49</v>
      </c>
      <c r="E3326" t="s">
        <v>23</v>
      </c>
      <c r="F3326" t="s">
        <v>9</v>
      </c>
      <c r="G3326" t="s">
        <v>10</v>
      </c>
      <c r="H3326" t="s">
        <v>5</v>
      </c>
      <c r="I3326" t="s">
        <v>83</v>
      </c>
      <c r="J3326" t="s">
        <v>84</v>
      </c>
      <c r="K3326">
        <v>3927</v>
      </c>
    </row>
    <row r="3327" spans="1:11">
      <c r="A3327" t="s">
        <v>106</v>
      </c>
      <c r="B3327">
        <v>2231</v>
      </c>
      <c r="C3327" t="s">
        <v>40</v>
      </c>
      <c r="D3327" t="s">
        <v>41</v>
      </c>
      <c r="E3327" t="s">
        <v>23</v>
      </c>
      <c r="F3327" t="s">
        <v>8</v>
      </c>
      <c r="G3327" t="s">
        <v>14</v>
      </c>
      <c r="H3327" t="s">
        <v>5</v>
      </c>
      <c r="I3327" t="s">
        <v>85</v>
      </c>
      <c r="J3327" t="s">
        <v>86</v>
      </c>
      <c r="K3327">
        <v>1698.5</v>
      </c>
    </row>
    <row r="3328" spans="1:11">
      <c r="A3328" t="s">
        <v>106</v>
      </c>
      <c r="B3328">
        <v>2161</v>
      </c>
      <c r="C3328" t="s">
        <v>28</v>
      </c>
      <c r="D3328" t="s">
        <v>29</v>
      </c>
      <c r="E3328" t="s">
        <v>23</v>
      </c>
      <c r="F3328" t="s">
        <v>3</v>
      </c>
      <c r="G3328" t="s">
        <v>43</v>
      </c>
      <c r="H3328" t="s">
        <v>5</v>
      </c>
      <c r="I3328" t="s">
        <v>83</v>
      </c>
      <c r="J3328" t="s">
        <v>84</v>
      </c>
      <c r="K3328">
        <v>5825</v>
      </c>
    </row>
    <row r="3329" spans="1:11">
      <c r="A3329" t="s">
        <v>106</v>
      </c>
      <c r="B3329">
        <v>2197</v>
      </c>
      <c r="C3329" t="s">
        <v>62</v>
      </c>
      <c r="D3329" t="s">
        <v>31</v>
      </c>
      <c r="E3329" t="s">
        <v>23</v>
      </c>
      <c r="F3329" t="s">
        <v>12</v>
      </c>
      <c r="G3329" t="s">
        <v>13</v>
      </c>
      <c r="H3329" t="s">
        <v>1</v>
      </c>
      <c r="I3329" t="s">
        <v>83</v>
      </c>
      <c r="J3329" t="s">
        <v>84</v>
      </c>
      <c r="K3329">
        <v>4738</v>
      </c>
    </row>
    <row r="3330" spans="1:11">
      <c r="A3330" t="s">
        <v>106</v>
      </c>
      <c r="B3330">
        <v>2154</v>
      </c>
      <c r="C3330" t="s">
        <v>50</v>
      </c>
      <c r="D3330" t="s">
        <v>29</v>
      </c>
      <c r="E3330" t="s">
        <v>23</v>
      </c>
      <c r="F3330" t="s">
        <v>16</v>
      </c>
      <c r="G3330" t="s">
        <v>17</v>
      </c>
      <c r="H3330" t="s">
        <v>1</v>
      </c>
      <c r="I3330" t="s">
        <v>85</v>
      </c>
      <c r="J3330" t="s">
        <v>86</v>
      </c>
      <c r="K3330">
        <v>97</v>
      </c>
    </row>
    <row r="3331" spans="1:11">
      <c r="A3331" t="s">
        <v>106</v>
      </c>
      <c r="B3331">
        <v>2181</v>
      </c>
      <c r="C3331" t="s">
        <v>55</v>
      </c>
      <c r="D3331" t="s">
        <v>53</v>
      </c>
      <c r="E3331" t="s">
        <v>23</v>
      </c>
      <c r="F3331" t="s">
        <v>95</v>
      </c>
      <c r="G3331" t="s">
        <v>96</v>
      </c>
      <c r="H3331" t="s">
        <v>97</v>
      </c>
      <c r="I3331" t="s">
        <v>83</v>
      </c>
      <c r="J3331" t="s">
        <v>84</v>
      </c>
      <c r="K3331">
        <v>4</v>
      </c>
    </row>
    <row r="3332" spans="1:11">
      <c r="A3332" t="s">
        <v>106</v>
      </c>
      <c r="B3332">
        <v>2191</v>
      </c>
      <c r="C3332" t="s">
        <v>39</v>
      </c>
      <c r="D3332" t="s">
        <v>35</v>
      </c>
      <c r="E3332" t="s">
        <v>23</v>
      </c>
      <c r="F3332" t="s">
        <v>0</v>
      </c>
      <c r="G3332" t="s">
        <v>24</v>
      </c>
      <c r="H3332" t="s">
        <v>5</v>
      </c>
      <c r="I3332" t="s">
        <v>83</v>
      </c>
      <c r="J3332" t="s">
        <v>84</v>
      </c>
      <c r="K3332">
        <v>4317</v>
      </c>
    </row>
    <row r="3333" spans="1:11">
      <c r="A3333" t="s">
        <v>106</v>
      </c>
      <c r="B3333">
        <v>2224</v>
      </c>
      <c r="C3333" t="s">
        <v>60</v>
      </c>
      <c r="D3333" t="s">
        <v>41</v>
      </c>
      <c r="E3333" t="s">
        <v>23</v>
      </c>
      <c r="F3333" t="s">
        <v>4</v>
      </c>
      <c r="G3333" t="s">
        <v>6</v>
      </c>
      <c r="H3333" t="s">
        <v>5</v>
      </c>
      <c r="I3333" t="s">
        <v>85</v>
      </c>
      <c r="J3333" t="s">
        <v>86</v>
      </c>
      <c r="K3333">
        <v>30</v>
      </c>
    </row>
    <row r="3334" spans="1:11">
      <c r="A3334" t="s">
        <v>106</v>
      </c>
      <c r="B3334">
        <v>2204</v>
      </c>
      <c r="C3334" t="s">
        <v>48</v>
      </c>
      <c r="D3334" t="s">
        <v>49</v>
      </c>
      <c r="E3334" t="s">
        <v>23</v>
      </c>
      <c r="F3334" t="s">
        <v>98</v>
      </c>
      <c r="G3334" t="s">
        <v>99</v>
      </c>
      <c r="H3334" t="s">
        <v>5</v>
      </c>
      <c r="I3334" t="s">
        <v>85</v>
      </c>
      <c r="J3334" t="s">
        <v>86</v>
      </c>
      <c r="K3334">
        <v>26</v>
      </c>
    </row>
    <row r="3335" spans="1:11">
      <c r="A3335" t="s">
        <v>106</v>
      </c>
      <c r="B3335">
        <v>2231</v>
      </c>
      <c r="C3335" t="s">
        <v>40</v>
      </c>
      <c r="D3335" t="s">
        <v>41</v>
      </c>
      <c r="E3335" t="s">
        <v>23</v>
      </c>
      <c r="F3335" t="s">
        <v>0</v>
      </c>
      <c r="G3335" t="s">
        <v>24</v>
      </c>
      <c r="H3335" t="s">
        <v>5</v>
      </c>
      <c r="I3335" t="s">
        <v>83</v>
      </c>
      <c r="J3335" t="s">
        <v>84</v>
      </c>
      <c r="K3335">
        <v>6749</v>
      </c>
    </row>
    <row r="3336" spans="1:11">
      <c r="A3336" t="s">
        <v>106</v>
      </c>
      <c r="B3336">
        <v>2154</v>
      </c>
      <c r="C3336" t="s">
        <v>50</v>
      </c>
      <c r="D3336" t="s">
        <v>29</v>
      </c>
      <c r="E3336" t="s">
        <v>23</v>
      </c>
      <c r="F3336" t="s">
        <v>8</v>
      </c>
      <c r="G3336" t="s">
        <v>14</v>
      </c>
      <c r="H3336" t="s">
        <v>1</v>
      </c>
      <c r="I3336" t="s">
        <v>83</v>
      </c>
      <c r="J3336" t="s">
        <v>84</v>
      </c>
      <c r="K3336">
        <v>1060</v>
      </c>
    </row>
    <row r="3337" spans="1:11">
      <c r="A3337" t="s">
        <v>106</v>
      </c>
      <c r="B3337">
        <v>2207</v>
      </c>
      <c r="C3337" t="s">
        <v>57</v>
      </c>
      <c r="D3337" t="s">
        <v>49</v>
      </c>
      <c r="E3337" t="s">
        <v>23</v>
      </c>
      <c r="F3337" t="s">
        <v>104</v>
      </c>
      <c r="G3337" t="s">
        <v>105</v>
      </c>
      <c r="H3337" t="s">
        <v>5</v>
      </c>
      <c r="I3337" t="s">
        <v>83</v>
      </c>
      <c r="J3337" t="s">
        <v>84</v>
      </c>
      <c r="K3337">
        <v>18</v>
      </c>
    </row>
    <row r="3338" spans="1:11">
      <c r="A3338" t="s">
        <v>106</v>
      </c>
      <c r="B3338">
        <v>2157</v>
      </c>
      <c r="C3338" t="s">
        <v>46</v>
      </c>
      <c r="D3338" t="s">
        <v>29</v>
      </c>
      <c r="E3338" t="s">
        <v>23</v>
      </c>
      <c r="F3338" t="s">
        <v>2</v>
      </c>
      <c r="G3338" t="s">
        <v>11</v>
      </c>
      <c r="H3338" t="s">
        <v>1</v>
      </c>
      <c r="I3338" t="s">
        <v>83</v>
      </c>
      <c r="J3338" t="s">
        <v>84</v>
      </c>
      <c r="K3338">
        <v>64550</v>
      </c>
    </row>
    <row r="3339" spans="1:11">
      <c r="A3339" t="s">
        <v>106</v>
      </c>
      <c r="B3339">
        <v>2224</v>
      </c>
      <c r="C3339" t="s">
        <v>60</v>
      </c>
      <c r="D3339" t="s">
        <v>41</v>
      </c>
      <c r="E3339" t="s">
        <v>23</v>
      </c>
      <c r="F3339" t="s">
        <v>16</v>
      </c>
      <c r="G3339" t="s">
        <v>17</v>
      </c>
      <c r="H3339" t="s">
        <v>1</v>
      </c>
      <c r="I3339" t="s">
        <v>85</v>
      </c>
      <c r="J3339" t="s">
        <v>86</v>
      </c>
      <c r="K3339">
        <v>59</v>
      </c>
    </row>
    <row r="3340" spans="1:11">
      <c r="A3340" t="s">
        <v>106</v>
      </c>
      <c r="B3340">
        <v>2234</v>
      </c>
      <c r="C3340" t="s">
        <v>61</v>
      </c>
      <c r="D3340" t="s">
        <v>38</v>
      </c>
      <c r="E3340" t="s">
        <v>23</v>
      </c>
      <c r="F3340" t="s">
        <v>3</v>
      </c>
      <c r="G3340" t="s">
        <v>43</v>
      </c>
      <c r="H3340" t="s">
        <v>1</v>
      </c>
      <c r="I3340" t="s">
        <v>85</v>
      </c>
      <c r="J3340" t="s">
        <v>86</v>
      </c>
      <c r="K3340">
        <v>33</v>
      </c>
    </row>
    <row r="3341" spans="1:11">
      <c r="A3341" t="s">
        <v>106</v>
      </c>
      <c r="B3341">
        <v>2157</v>
      </c>
      <c r="C3341" t="s">
        <v>46</v>
      </c>
      <c r="D3341" t="s">
        <v>29</v>
      </c>
      <c r="E3341" t="s">
        <v>23</v>
      </c>
      <c r="F3341" t="s">
        <v>8</v>
      </c>
      <c r="G3341" t="s">
        <v>14</v>
      </c>
      <c r="H3341" t="s">
        <v>5</v>
      </c>
      <c r="I3341" t="s">
        <v>85</v>
      </c>
      <c r="J3341" t="s">
        <v>86</v>
      </c>
      <c r="K3341">
        <v>1734.5</v>
      </c>
    </row>
    <row r="3342" spans="1:11">
      <c r="A3342" t="s">
        <v>106</v>
      </c>
      <c r="B3342">
        <v>2247</v>
      </c>
      <c r="C3342" t="s">
        <v>64</v>
      </c>
      <c r="D3342" t="s">
        <v>26</v>
      </c>
      <c r="E3342" t="s">
        <v>23</v>
      </c>
      <c r="F3342" t="s">
        <v>8</v>
      </c>
      <c r="G3342" t="s">
        <v>14</v>
      </c>
      <c r="H3342" t="s">
        <v>1</v>
      </c>
      <c r="I3342" t="s">
        <v>83</v>
      </c>
      <c r="J3342" t="s">
        <v>84</v>
      </c>
      <c r="K3342">
        <v>14593</v>
      </c>
    </row>
    <row r="3343" spans="1:11">
      <c r="A3343" t="s">
        <v>106</v>
      </c>
      <c r="B3343">
        <v>2204</v>
      </c>
      <c r="C3343" t="s">
        <v>48</v>
      </c>
      <c r="D3343" t="s">
        <v>49</v>
      </c>
      <c r="E3343" t="s">
        <v>23</v>
      </c>
      <c r="F3343" t="s">
        <v>8</v>
      </c>
      <c r="G3343" t="s">
        <v>14</v>
      </c>
      <c r="H3343" t="s">
        <v>1</v>
      </c>
      <c r="I3343" t="s">
        <v>85</v>
      </c>
      <c r="J3343" t="s">
        <v>86</v>
      </c>
      <c r="K3343">
        <v>879</v>
      </c>
    </row>
    <row r="3344" spans="1:11">
      <c r="A3344" t="s">
        <v>106</v>
      </c>
      <c r="B3344">
        <v>2194</v>
      </c>
      <c r="C3344" t="s">
        <v>30</v>
      </c>
      <c r="D3344" t="s">
        <v>31</v>
      </c>
      <c r="E3344" t="s">
        <v>23</v>
      </c>
      <c r="F3344" t="s">
        <v>3</v>
      </c>
      <c r="G3344" t="s">
        <v>43</v>
      </c>
      <c r="H3344" t="s">
        <v>5</v>
      </c>
      <c r="I3344" t="s">
        <v>83</v>
      </c>
      <c r="J3344" t="s">
        <v>84</v>
      </c>
      <c r="K3344">
        <v>3878</v>
      </c>
    </row>
    <row r="3345" spans="1:11">
      <c r="A3345" t="s">
        <v>106</v>
      </c>
      <c r="B3345">
        <v>2231</v>
      </c>
      <c r="C3345" t="s">
        <v>40</v>
      </c>
      <c r="D3345" t="s">
        <v>41</v>
      </c>
      <c r="E3345" t="s">
        <v>23</v>
      </c>
      <c r="F3345" t="s">
        <v>4</v>
      </c>
      <c r="G3345" t="s">
        <v>6</v>
      </c>
      <c r="H3345" t="s">
        <v>5</v>
      </c>
      <c r="I3345" t="s">
        <v>83</v>
      </c>
      <c r="J3345" t="s">
        <v>84</v>
      </c>
      <c r="K3345">
        <v>158</v>
      </c>
    </row>
    <row r="3346" spans="1:11">
      <c r="A3346" t="s">
        <v>106</v>
      </c>
      <c r="B3346">
        <v>2164</v>
      </c>
      <c r="C3346" t="s">
        <v>56</v>
      </c>
      <c r="D3346" t="s">
        <v>33</v>
      </c>
      <c r="E3346" t="s">
        <v>23</v>
      </c>
      <c r="F3346" t="s">
        <v>16</v>
      </c>
      <c r="G3346" t="s">
        <v>17</v>
      </c>
      <c r="H3346" t="s">
        <v>5</v>
      </c>
      <c r="I3346" t="s">
        <v>85</v>
      </c>
      <c r="J3346" t="s">
        <v>86</v>
      </c>
      <c r="K3346">
        <v>60</v>
      </c>
    </row>
    <row r="3347" spans="1:11">
      <c r="A3347" t="s">
        <v>106</v>
      </c>
      <c r="B3347">
        <v>2214</v>
      </c>
      <c r="C3347" t="s">
        <v>21</v>
      </c>
      <c r="D3347" t="s">
        <v>22</v>
      </c>
      <c r="E3347" t="s">
        <v>23</v>
      </c>
      <c r="F3347" t="s">
        <v>8</v>
      </c>
      <c r="G3347" t="s">
        <v>14</v>
      </c>
      <c r="H3347" t="s">
        <v>1</v>
      </c>
      <c r="I3347" t="s">
        <v>85</v>
      </c>
      <c r="J3347" t="s">
        <v>86</v>
      </c>
      <c r="K3347">
        <v>1005</v>
      </c>
    </row>
    <row r="3348" spans="1:11">
      <c r="A3348" t="s">
        <v>106</v>
      </c>
      <c r="B3348">
        <v>2224</v>
      </c>
      <c r="C3348" t="s">
        <v>60</v>
      </c>
      <c r="D3348" t="s">
        <v>41</v>
      </c>
      <c r="E3348" t="s">
        <v>23</v>
      </c>
      <c r="F3348" t="s">
        <v>4</v>
      </c>
      <c r="G3348" t="s">
        <v>6</v>
      </c>
      <c r="H3348" t="s">
        <v>1</v>
      </c>
      <c r="I3348" t="s">
        <v>85</v>
      </c>
      <c r="J3348" t="s">
        <v>86</v>
      </c>
      <c r="K3348">
        <v>193</v>
      </c>
    </row>
    <row r="3349" spans="1:11">
      <c r="A3349" t="s">
        <v>106</v>
      </c>
      <c r="B3349">
        <v>2161</v>
      </c>
      <c r="C3349" t="s">
        <v>28</v>
      </c>
      <c r="D3349" t="s">
        <v>29</v>
      </c>
      <c r="E3349" t="s">
        <v>23</v>
      </c>
      <c r="F3349" t="s">
        <v>4</v>
      </c>
      <c r="G3349" t="s">
        <v>6</v>
      </c>
      <c r="H3349" t="s">
        <v>1</v>
      </c>
      <c r="I3349" t="s">
        <v>85</v>
      </c>
      <c r="J3349" t="s">
        <v>86</v>
      </c>
      <c r="K3349">
        <v>1856</v>
      </c>
    </row>
    <row r="3350" spans="1:11">
      <c r="A3350" t="s">
        <v>106</v>
      </c>
      <c r="B3350">
        <v>2207</v>
      </c>
      <c r="C3350" t="s">
        <v>57</v>
      </c>
      <c r="D3350" t="s">
        <v>49</v>
      </c>
      <c r="E3350" t="s">
        <v>23</v>
      </c>
      <c r="F3350" t="s">
        <v>0</v>
      </c>
      <c r="G3350" t="s">
        <v>24</v>
      </c>
      <c r="H3350" t="s">
        <v>5</v>
      </c>
      <c r="I3350" t="s">
        <v>83</v>
      </c>
      <c r="J3350" t="s">
        <v>84</v>
      </c>
      <c r="K3350">
        <v>6891</v>
      </c>
    </row>
    <row r="3351" spans="1:11">
      <c r="A3351" t="s">
        <v>106</v>
      </c>
      <c r="B3351">
        <v>2164</v>
      </c>
      <c r="C3351" t="s">
        <v>56</v>
      </c>
      <c r="D3351" t="s">
        <v>33</v>
      </c>
      <c r="E3351" t="s">
        <v>23</v>
      </c>
      <c r="F3351" t="s">
        <v>8</v>
      </c>
      <c r="G3351" t="s">
        <v>14</v>
      </c>
      <c r="H3351" t="s">
        <v>5</v>
      </c>
      <c r="I3351" t="s">
        <v>85</v>
      </c>
      <c r="J3351" t="s">
        <v>86</v>
      </c>
      <c r="K3351">
        <v>84</v>
      </c>
    </row>
    <row r="3352" spans="1:11">
      <c r="A3352" t="s">
        <v>106</v>
      </c>
      <c r="B3352">
        <v>2247</v>
      </c>
      <c r="C3352" t="s">
        <v>64</v>
      </c>
      <c r="D3352" t="s">
        <v>26</v>
      </c>
      <c r="E3352" t="s">
        <v>23</v>
      </c>
      <c r="F3352" t="s">
        <v>4</v>
      </c>
      <c r="G3352" t="s">
        <v>6</v>
      </c>
      <c r="H3352" t="s">
        <v>1</v>
      </c>
      <c r="I3352" t="s">
        <v>85</v>
      </c>
      <c r="J3352" t="s">
        <v>86</v>
      </c>
      <c r="K3352">
        <v>3020</v>
      </c>
    </row>
    <row r="3353" spans="1:11">
      <c r="A3353" t="s">
        <v>106</v>
      </c>
      <c r="B3353">
        <v>2177</v>
      </c>
      <c r="C3353" t="s">
        <v>52</v>
      </c>
      <c r="D3353" t="s">
        <v>53</v>
      </c>
      <c r="E3353" t="s">
        <v>23</v>
      </c>
      <c r="F3353" t="s">
        <v>8</v>
      </c>
      <c r="G3353" t="s">
        <v>14</v>
      </c>
      <c r="H3353" t="s">
        <v>1</v>
      </c>
      <c r="I3353" t="s">
        <v>83</v>
      </c>
      <c r="J3353" t="s">
        <v>84</v>
      </c>
      <c r="K3353">
        <v>10034</v>
      </c>
    </row>
    <row r="3354" spans="1:11">
      <c r="A3354" t="s">
        <v>106</v>
      </c>
      <c r="B3354">
        <v>2164</v>
      </c>
      <c r="C3354" t="s">
        <v>56</v>
      </c>
      <c r="D3354" t="s">
        <v>33</v>
      </c>
      <c r="E3354" t="s">
        <v>23</v>
      </c>
      <c r="F3354" t="s">
        <v>12</v>
      </c>
      <c r="G3354" t="s">
        <v>13</v>
      </c>
      <c r="H3354" t="s">
        <v>1</v>
      </c>
      <c r="I3354" t="s">
        <v>83</v>
      </c>
      <c r="J3354" t="s">
        <v>84</v>
      </c>
      <c r="K3354">
        <v>527</v>
      </c>
    </row>
    <row r="3355" spans="1:11">
      <c r="A3355" t="s">
        <v>106</v>
      </c>
      <c r="B3355">
        <v>2201</v>
      </c>
      <c r="C3355" t="s">
        <v>51</v>
      </c>
      <c r="D3355" t="s">
        <v>31</v>
      </c>
      <c r="E3355" t="s">
        <v>23</v>
      </c>
      <c r="F3355" t="s">
        <v>9</v>
      </c>
      <c r="G3355" t="s">
        <v>10</v>
      </c>
      <c r="H3355" t="s">
        <v>5</v>
      </c>
      <c r="I3355" t="s">
        <v>83</v>
      </c>
      <c r="J3355" t="s">
        <v>84</v>
      </c>
      <c r="K3355">
        <v>3965</v>
      </c>
    </row>
    <row r="3356" spans="1:11">
      <c r="A3356" t="s">
        <v>106</v>
      </c>
      <c r="B3356">
        <v>2211</v>
      </c>
      <c r="C3356" t="s">
        <v>54</v>
      </c>
      <c r="D3356" t="s">
        <v>49</v>
      </c>
      <c r="E3356" t="s">
        <v>23</v>
      </c>
      <c r="F3356" t="s">
        <v>3</v>
      </c>
      <c r="G3356" t="s">
        <v>43</v>
      </c>
      <c r="H3356" t="s">
        <v>1</v>
      </c>
      <c r="I3356" t="s">
        <v>85</v>
      </c>
      <c r="J3356" t="s">
        <v>86</v>
      </c>
      <c r="K3356">
        <v>246</v>
      </c>
    </row>
    <row r="3357" spans="1:11">
      <c r="A3357" t="s">
        <v>106</v>
      </c>
      <c r="B3357">
        <v>2231</v>
      </c>
      <c r="C3357" t="s">
        <v>40</v>
      </c>
      <c r="D3357" t="s">
        <v>41</v>
      </c>
      <c r="E3357" t="s">
        <v>23</v>
      </c>
      <c r="F3357" t="s">
        <v>9</v>
      </c>
      <c r="G3357" t="s">
        <v>10</v>
      </c>
      <c r="H3357" t="s">
        <v>5</v>
      </c>
      <c r="I3357" t="s">
        <v>83</v>
      </c>
      <c r="J3357" t="s">
        <v>84</v>
      </c>
      <c r="K3357">
        <v>2868</v>
      </c>
    </row>
    <row r="3358" spans="1:11">
      <c r="A3358" t="s">
        <v>106</v>
      </c>
      <c r="B3358">
        <v>2197</v>
      </c>
      <c r="C3358" t="s">
        <v>62</v>
      </c>
      <c r="D3358" t="s">
        <v>31</v>
      </c>
      <c r="E3358" t="s">
        <v>23</v>
      </c>
      <c r="F3358" t="s">
        <v>3</v>
      </c>
      <c r="G3358" t="s">
        <v>43</v>
      </c>
      <c r="H3358" t="s">
        <v>5</v>
      </c>
      <c r="I3358" t="s">
        <v>83</v>
      </c>
      <c r="J3358" t="s">
        <v>84</v>
      </c>
      <c r="K3358">
        <v>6244</v>
      </c>
    </row>
    <row r="3359" spans="1:11">
      <c r="A3359" t="s">
        <v>106</v>
      </c>
      <c r="B3359">
        <v>2197</v>
      </c>
      <c r="C3359" t="s">
        <v>62</v>
      </c>
      <c r="D3359" t="s">
        <v>31</v>
      </c>
      <c r="E3359" t="s">
        <v>23</v>
      </c>
      <c r="F3359" t="s">
        <v>12</v>
      </c>
      <c r="G3359" t="s">
        <v>13</v>
      </c>
      <c r="H3359" t="s">
        <v>5</v>
      </c>
      <c r="I3359" t="s">
        <v>83</v>
      </c>
      <c r="J3359" t="s">
        <v>84</v>
      </c>
      <c r="K3359">
        <v>1674</v>
      </c>
    </row>
    <row r="3360" spans="1:11">
      <c r="A3360" t="s">
        <v>106</v>
      </c>
      <c r="B3360">
        <v>2241</v>
      </c>
      <c r="C3360" t="s">
        <v>37</v>
      </c>
      <c r="D3360" t="s">
        <v>38</v>
      </c>
      <c r="E3360" t="s">
        <v>23</v>
      </c>
      <c r="F3360" t="s">
        <v>9</v>
      </c>
      <c r="G3360" t="s">
        <v>10</v>
      </c>
      <c r="H3360" t="s">
        <v>1</v>
      </c>
      <c r="I3360" t="s">
        <v>83</v>
      </c>
      <c r="J3360" t="s">
        <v>84</v>
      </c>
      <c r="K3360">
        <v>4538</v>
      </c>
    </row>
    <row r="3361" spans="1:11">
      <c r="A3361" t="s">
        <v>106</v>
      </c>
      <c r="B3361">
        <v>2241</v>
      </c>
      <c r="C3361" t="s">
        <v>37</v>
      </c>
      <c r="D3361" t="s">
        <v>38</v>
      </c>
      <c r="E3361" t="s">
        <v>23</v>
      </c>
      <c r="F3361" t="s">
        <v>3</v>
      </c>
      <c r="G3361" t="s">
        <v>43</v>
      </c>
      <c r="H3361" t="s">
        <v>1</v>
      </c>
      <c r="I3361" t="s">
        <v>83</v>
      </c>
      <c r="J3361" t="s">
        <v>84</v>
      </c>
      <c r="K3361">
        <v>2707</v>
      </c>
    </row>
    <row r="3362" spans="1:11">
      <c r="A3362" t="s">
        <v>106</v>
      </c>
      <c r="B3362">
        <v>2157</v>
      </c>
      <c r="C3362" t="s">
        <v>46</v>
      </c>
      <c r="D3362" t="s">
        <v>29</v>
      </c>
      <c r="E3362" t="s">
        <v>23</v>
      </c>
      <c r="F3362" t="s">
        <v>3</v>
      </c>
      <c r="G3362" t="s">
        <v>43</v>
      </c>
      <c r="H3362" t="s">
        <v>1</v>
      </c>
      <c r="I3362" t="s">
        <v>85</v>
      </c>
      <c r="J3362" t="s">
        <v>86</v>
      </c>
      <c r="K3362">
        <v>198</v>
      </c>
    </row>
    <row r="3363" spans="1:11">
      <c r="A3363" t="s">
        <v>106</v>
      </c>
      <c r="B3363">
        <v>2241</v>
      </c>
      <c r="C3363" t="s">
        <v>37</v>
      </c>
      <c r="D3363" t="s">
        <v>38</v>
      </c>
      <c r="E3363" t="s">
        <v>23</v>
      </c>
      <c r="F3363" t="s">
        <v>12</v>
      </c>
      <c r="G3363" t="s">
        <v>13</v>
      </c>
      <c r="H3363" t="s">
        <v>5</v>
      </c>
      <c r="I3363" t="s">
        <v>83</v>
      </c>
      <c r="J3363" t="s">
        <v>84</v>
      </c>
      <c r="K3363">
        <v>1488</v>
      </c>
    </row>
    <row r="3364" spans="1:11">
      <c r="A3364" t="s">
        <v>106</v>
      </c>
      <c r="B3364">
        <v>2241</v>
      </c>
      <c r="C3364" t="s">
        <v>37</v>
      </c>
      <c r="D3364" t="s">
        <v>38</v>
      </c>
      <c r="E3364" t="s">
        <v>23</v>
      </c>
      <c r="F3364" t="s">
        <v>2</v>
      </c>
      <c r="G3364" t="s">
        <v>11</v>
      </c>
      <c r="H3364" t="s">
        <v>5</v>
      </c>
      <c r="I3364" t="s">
        <v>85</v>
      </c>
      <c r="J3364" t="s">
        <v>86</v>
      </c>
      <c r="K3364">
        <v>439</v>
      </c>
    </row>
    <row r="3365" spans="1:11">
      <c r="A3365" t="s">
        <v>106</v>
      </c>
      <c r="B3365">
        <v>2184</v>
      </c>
      <c r="C3365" t="s">
        <v>47</v>
      </c>
      <c r="D3365" t="s">
        <v>35</v>
      </c>
      <c r="E3365" t="s">
        <v>23</v>
      </c>
      <c r="F3365" t="s">
        <v>8</v>
      </c>
      <c r="G3365" t="s">
        <v>14</v>
      </c>
      <c r="H3365" t="s">
        <v>1</v>
      </c>
      <c r="I3365" t="s">
        <v>83</v>
      </c>
      <c r="J3365" t="s">
        <v>84</v>
      </c>
      <c r="K3365">
        <v>1503</v>
      </c>
    </row>
    <row r="3366" spans="1:11">
      <c r="A3366" t="s">
        <v>106</v>
      </c>
      <c r="B3366">
        <v>2211</v>
      </c>
      <c r="C3366" t="s">
        <v>54</v>
      </c>
      <c r="D3366" t="s">
        <v>49</v>
      </c>
      <c r="E3366" t="s">
        <v>23</v>
      </c>
      <c r="F3366" t="s">
        <v>3</v>
      </c>
      <c r="G3366" t="s">
        <v>43</v>
      </c>
      <c r="H3366" t="s">
        <v>5</v>
      </c>
      <c r="I3366" t="s">
        <v>83</v>
      </c>
      <c r="J3366" t="s">
        <v>84</v>
      </c>
      <c r="K3366">
        <v>6408</v>
      </c>
    </row>
    <row r="3367" spans="1:11">
      <c r="A3367" t="s">
        <v>106</v>
      </c>
      <c r="B3367">
        <v>2191</v>
      </c>
      <c r="C3367" t="s">
        <v>39</v>
      </c>
      <c r="D3367" t="s">
        <v>35</v>
      </c>
      <c r="E3367" t="s">
        <v>23</v>
      </c>
      <c r="F3367" t="s">
        <v>2</v>
      </c>
      <c r="G3367" t="s">
        <v>11</v>
      </c>
      <c r="H3367" t="s">
        <v>5</v>
      </c>
      <c r="I3367" t="s">
        <v>85</v>
      </c>
      <c r="J3367" t="s">
        <v>86</v>
      </c>
      <c r="K3367">
        <v>595</v>
      </c>
    </row>
    <row r="3368" spans="1:11">
      <c r="A3368" t="s">
        <v>106</v>
      </c>
      <c r="B3368">
        <v>2167</v>
      </c>
      <c r="C3368" t="s">
        <v>63</v>
      </c>
      <c r="D3368" t="s">
        <v>33</v>
      </c>
      <c r="E3368" t="s">
        <v>23</v>
      </c>
      <c r="F3368" t="s">
        <v>2</v>
      </c>
      <c r="G3368" t="s">
        <v>11</v>
      </c>
      <c r="H3368" t="s">
        <v>1</v>
      </c>
      <c r="I3368" t="s">
        <v>83</v>
      </c>
      <c r="J3368" t="s">
        <v>84</v>
      </c>
      <c r="K3368">
        <v>66640</v>
      </c>
    </row>
    <row r="3369" spans="1:11">
      <c r="A3369" t="s">
        <v>106</v>
      </c>
      <c r="B3369">
        <v>2247</v>
      </c>
      <c r="C3369" t="s">
        <v>64</v>
      </c>
      <c r="D3369" t="s">
        <v>26</v>
      </c>
      <c r="E3369" t="s">
        <v>23</v>
      </c>
      <c r="F3369" t="s">
        <v>4</v>
      </c>
      <c r="G3369" t="s">
        <v>6</v>
      </c>
      <c r="H3369" t="s">
        <v>5</v>
      </c>
      <c r="I3369" t="s">
        <v>83</v>
      </c>
      <c r="J3369" t="s">
        <v>84</v>
      </c>
      <c r="K3369">
        <v>180</v>
      </c>
    </row>
    <row r="3370" spans="1:11">
      <c r="A3370" t="s">
        <v>106</v>
      </c>
      <c r="B3370">
        <v>2197</v>
      </c>
      <c r="C3370" t="s">
        <v>62</v>
      </c>
      <c r="D3370" t="s">
        <v>31</v>
      </c>
      <c r="E3370" t="s">
        <v>23</v>
      </c>
      <c r="F3370" t="s">
        <v>8</v>
      </c>
      <c r="G3370" t="s">
        <v>14</v>
      </c>
      <c r="H3370" t="s">
        <v>5</v>
      </c>
      <c r="I3370" t="s">
        <v>83</v>
      </c>
      <c r="J3370" t="s">
        <v>84</v>
      </c>
      <c r="K3370">
        <v>1406</v>
      </c>
    </row>
    <row r="3371" spans="1:11">
      <c r="A3371" t="s">
        <v>106</v>
      </c>
      <c r="B3371">
        <v>2251</v>
      </c>
      <c r="C3371" t="s">
        <v>25</v>
      </c>
      <c r="D3371" t="s">
        <v>26</v>
      </c>
      <c r="E3371" t="s">
        <v>27</v>
      </c>
      <c r="F3371" t="s">
        <v>16</v>
      </c>
      <c r="G3371" t="s">
        <v>17</v>
      </c>
      <c r="H3371" t="s">
        <v>1</v>
      </c>
      <c r="I3371" t="s">
        <v>83</v>
      </c>
      <c r="J3371" t="s">
        <v>84</v>
      </c>
      <c r="K3371">
        <v>767</v>
      </c>
    </row>
    <row r="3372" spans="1:11">
      <c r="A3372" t="s">
        <v>106</v>
      </c>
      <c r="B3372">
        <v>2157</v>
      </c>
      <c r="C3372" t="s">
        <v>46</v>
      </c>
      <c r="D3372" t="s">
        <v>29</v>
      </c>
      <c r="E3372" t="s">
        <v>23</v>
      </c>
      <c r="F3372" t="s">
        <v>0</v>
      </c>
      <c r="G3372" t="s">
        <v>24</v>
      </c>
      <c r="H3372" t="s">
        <v>5</v>
      </c>
      <c r="I3372" t="s">
        <v>85</v>
      </c>
      <c r="J3372" t="s">
        <v>86</v>
      </c>
      <c r="K3372">
        <v>1534</v>
      </c>
    </row>
    <row r="3373" spans="1:11">
      <c r="A3373" t="s">
        <v>106</v>
      </c>
      <c r="B3373">
        <v>2247</v>
      </c>
      <c r="C3373" t="s">
        <v>64</v>
      </c>
      <c r="D3373" t="s">
        <v>26</v>
      </c>
      <c r="E3373" t="s">
        <v>23</v>
      </c>
      <c r="F3373" t="s">
        <v>3</v>
      </c>
      <c r="G3373" t="s">
        <v>43</v>
      </c>
      <c r="H3373" t="s">
        <v>1</v>
      </c>
      <c r="I3373" t="s">
        <v>85</v>
      </c>
      <c r="J3373" t="s">
        <v>86</v>
      </c>
      <c r="K3373">
        <v>370</v>
      </c>
    </row>
    <row r="3374" spans="1:11">
      <c r="A3374" t="s">
        <v>106</v>
      </c>
      <c r="B3374">
        <v>2244</v>
      </c>
      <c r="C3374" t="s">
        <v>45</v>
      </c>
      <c r="D3374" t="s">
        <v>26</v>
      </c>
      <c r="E3374" t="s">
        <v>23</v>
      </c>
      <c r="F3374" t="s">
        <v>12</v>
      </c>
      <c r="G3374" t="s">
        <v>13</v>
      </c>
      <c r="H3374" t="s">
        <v>5</v>
      </c>
      <c r="I3374" t="s">
        <v>83</v>
      </c>
      <c r="J3374" t="s">
        <v>84</v>
      </c>
      <c r="K3374">
        <v>439</v>
      </c>
    </row>
    <row r="3375" spans="1:11">
      <c r="A3375" t="s">
        <v>106</v>
      </c>
      <c r="B3375">
        <v>2251</v>
      </c>
      <c r="C3375" t="s">
        <v>25</v>
      </c>
      <c r="D3375" t="s">
        <v>26</v>
      </c>
      <c r="E3375" t="s">
        <v>27</v>
      </c>
      <c r="F3375" t="s">
        <v>12</v>
      </c>
      <c r="G3375" t="s">
        <v>13</v>
      </c>
      <c r="H3375" t="s">
        <v>1</v>
      </c>
      <c r="I3375" t="s">
        <v>83</v>
      </c>
      <c r="J3375" t="s">
        <v>84</v>
      </c>
      <c r="K3375">
        <v>3471</v>
      </c>
    </row>
    <row r="3376" spans="1:11">
      <c r="A3376" t="s">
        <v>106</v>
      </c>
      <c r="B3376">
        <v>2197</v>
      </c>
      <c r="C3376" t="s">
        <v>62</v>
      </c>
      <c r="D3376" t="s">
        <v>31</v>
      </c>
      <c r="E3376" t="s">
        <v>23</v>
      </c>
      <c r="F3376" t="s">
        <v>16</v>
      </c>
      <c r="G3376" t="s">
        <v>17</v>
      </c>
      <c r="H3376" t="s">
        <v>1</v>
      </c>
      <c r="I3376" t="s">
        <v>83</v>
      </c>
      <c r="J3376" t="s">
        <v>84</v>
      </c>
      <c r="K3376">
        <v>752</v>
      </c>
    </row>
    <row r="3377" spans="1:11">
      <c r="A3377" t="s">
        <v>106</v>
      </c>
      <c r="B3377">
        <v>2167</v>
      </c>
      <c r="C3377" t="s">
        <v>63</v>
      </c>
      <c r="D3377" t="s">
        <v>33</v>
      </c>
      <c r="E3377" t="s">
        <v>23</v>
      </c>
      <c r="F3377" t="s">
        <v>12</v>
      </c>
      <c r="G3377" t="s">
        <v>13</v>
      </c>
      <c r="H3377" t="s">
        <v>1</v>
      </c>
      <c r="I3377" t="s">
        <v>83</v>
      </c>
      <c r="J3377" t="s">
        <v>84</v>
      </c>
      <c r="K3377">
        <v>3165</v>
      </c>
    </row>
    <row r="3378" spans="1:11">
      <c r="A3378" t="s">
        <v>106</v>
      </c>
      <c r="B3378">
        <v>2167</v>
      </c>
      <c r="C3378" t="s">
        <v>63</v>
      </c>
      <c r="D3378" t="s">
        <v>33</v>
      </c>
      <c r="E3378" t="s">
        <v>23</v>
      </c>
      <c r="F3378" t="s">
        <v>4</v>
      </c>
      <c r="G3378" t="s">
        <v>6</v>
      </c>
      <c r="H3378" t="s">
        <v>5</v>
      </c>
      <c r="I3378" t="s">
        <v>85</v>
      </c>
      <c r="J3378" t="s">
        <v>86</v>
      </c>
      <c r="K3378">
        <v>73</v>
      </c>
    </row>
    <row r="3379" spans="1:11">
      <c r="A3379" t="s">
        <v>106</v>
      </c>
      <c r="B3379">
        <v>2204</v>
      </c>
      <c r="C3379" t="s">
        <v>48</v>
      </c>
      <c r="D3379" t="s">
        <v>49</v>
      </c>
      <c r="E3379" t="s">
        <v>23</v>
      </c>
      <c r="F3379" t="s">
        <v>9</v>
      </c>
      <c r="G3379" t="s">
        <v>10</v>
      </c>
      <c r="H3379" t="s">
        <v>5</v>
      </c>
      <c r="I3379" t="s">
        <v>85</v>
      </c>
      <c r="J3379" t="s">
        <v>86</v>
      </c>
      <c r="K3379">
        <v>136</v>
      </c>
    </row>
    <row r="3380" spans="1:11">
      <c r="A3380" t="s">
        <v>106</v>
      </c>
      <c r="B3380">
        <v>2211</v>
      </c>
      <c r="C3380" t="s">
        <v>54</v>
      </c>
      <c r="D3380" t="s">
        <v>49</v>
      </c>
      <c r="E3380" t="s">
        <v>23</v>
      </c>
      <c r="F3380" t="s">
        <v>0</v>
      </c>
      <c r="G3380" t="s">
        <v>24</v>
      </c>
      <c r="H3380" t="s">
        <v>5</v>
      </c>
      <c r="I3380" t="s">
        <v>83</v>
      </c>
      <c r="J3380" t="s">
        <v>84</v>
      </c>
      <c r="K3380">
        <v>7146.5</v>
      </c>
    </row>
    <row r="3381" spans="1:11">
      <c r="A3381" t="s">
        <v>106</v>
      </c>
      <c r="B3381">
        <v>2234</v>
      </c>
      <c r="C3381" t="s">
        <v>61</v>
      </c>
      <c r="D3381" t="s">
        <v>38</v>
      </c>
      <c r="E3381" t="s">
        <v>23</v>
      </c>
      <c r="F3381" t="s">
        <v>9</v>
      </c>
      <c r="G3381" t="s">
        <v>10</v>
      </c>
      <c r="H3381" t="s">
        <v>1</v>
      </c>
      <c r="I3381" t="s">
        <v>83</v>
      </c>
      <c r="J3381" t="s">
        <v>84</v>
      </c>
      <c r="K3381">
        <v>614</v>
      </c>
    </row>
    <row r="3382" spans="1:11">
      <c r="A3382" t="s">
        <v>106</v>
      </c>
      <c r="B3382">
        <v>2161</v>
      </c>
      <c r="C3382" t="s">
        <v>28</v>
      </c>
      <c r="D3382" t="s">
        <v>29</v>
      </c>
      <c r="E3382" t="s">
        <v>23</v>
      </c>
      <c r="F3382" t="s">
        <v>8</v>
      </c>
      <c r="G3382" t="s">
        <v>14</v>
      </c>
      <c r="H3382" t="s">
        <v>1</v>
      </c>
      <c r="I3382" t="s">
        <v>83</v>
      </c>
      <c r="J3382" t="s">
        <v>84</v>
      </c>
      <c r="K3382">
        <v>7662</v>
      </c>
    </row>
    <row r="3383" spans="1:11">
      <c r="A3383" t="s">
        <v>106</v>
      </c>
      <c r="B3383">
        <v>2247</v>
      </c>
      <c r="C3383" t="s">
        <v>64</v>
      </c>
      <c r="D3383" t="s">
        <v>26</v>
      </c>
      <c r="E3383" t="s">
        <v>23</v>
      </c>
      <c r="F3383" t="s">
        <v>0</v>
      </c>
      <c r="G3383" t="s">
        <v>24</v>
      </c>
      <c r="H3383" t="s">
        <v>5</v>
      </c>
      <c r="I3383" t="s">
        <v>85</v>
      </c>
      <c r="J3383" t="s">
        <v>86</v>
      </c>
      <c r="K3383">
        <v>1912</v>
      </c>
    </row>
    <row r="3384" spans="1:11">
      <c r="A3384" t="s">
        <v>106</v>
      </c>
      <c r="B3384">
        <v>2204</v>
      </c>
      <c r="C3384" t="s">
        <v>48</v>
      </c>
      <c r="D3384" t="s">
        <v>49</v>
      </c>
      <c r="E3384" t="s">
        <v>23</v>
      </c>
      <c r="F3384" t="s">
        <v>2</v>
      </c>
      <c r="G3384" t="s">
        <v>11</v>
      </c>
      <c r="H3384" t="s">
        <v>5</v>
      </c>
      <c r="I3384" t="s">
        <v>85</v>
      </c>
      <c r="J3384" t="s">
        <v>86</v>
      </c>
      <c r="K3384">
        <v>38</v>
      </c>
    </row>
    <row r="3385" spans="1:11">
      <c r="A3385" t="s">
        <v>106</v>
      </c>
      <c r="B3385">
        <v>2237</v>
      </c>
      <c r="C3385" t="s">
        <v>42</v>
      </c>
      <c r="D3385" t="s">
        <v>38</v>
      </c>
      <c r="E3385" t="s">
        <v>23</v>
      </c>
      <c r="F3385" t="s">
        <v>9</v>
      </c>
      <c r="G3385" t="s">
        <v>10</v>
      </c>
      <c r="H3385" t="s">
        <v>1</v>
      </c>
      <c r="I3385" t="s">
        <v>85</v>
      </c>
      <c r="J3385" t="s">
        <v>86</v>
      </c>
      <c r="K3385">
        <v>914</v>
      </c>
    </row>
    <row r="3386" spans="1:11">
      <c r="A3386" t="s">
        <v>106</v>
      </c>
      <c r="B3386">
        <v>2231</v>
      </c>
      <c r="C3386" t="s">
        <v>40</v>
      </c>
      <c r="D3386" t="s">
        <v>41</v>
      </c>
      <c r="E3386" t="s">
        <v>23</v>
      </c>
      <c r="F3386" t="s">
        <v>16</v>
      </c>
      <c r="G3386" t="s">
        <v>17</v>
      </c>
      <c r="H3386" t="s">
        <v>1</v>
      </c>
      <c r="I3386" t="s">
        <v>85</v>
      </c>
      <c r="J3386" t="s">
        <v>86</v>
      </c>
      <c r="K3386">
        <v>86</v>
      </c>
    </row>
    <row r="3387" spans="1:11">
      <c r="A3387" t="s">
        <v>106</v>
      </c>
      <c r="B3387">
        <v>2214</v>
      </c>
      <c r="C3387" t="s">
        <v>21</v>
      </c>
      <c r="D3387" t="s">
        <v>22</v>
      </c>
      <c r="E3387" t="s">
        <v>23</v>
      </c>
      <c r="F3387" t="s">
        <v>16</v>
      </c>
      <c r="G3387" t="s">
        <v>17</v>
      </c>
      <c r="H3387" t="s">
        <v>1</v>
      </c>
      <c r="I3387" t="s">
        <v>83</v>
      </c>
      <c r="J3387" t="s">
        <v>84</v>
      </c>
      <c r="K3387">
        <v>431</v>
      </c>
    </row>
    <row r="3388" spans="1:11">
      <c r="A3388" t="s">
        <v>106</v>
      </c>
      <c r="B3388">
        <v>2184</v>
      </c>
      <c r="C3388" t="s">
        <v>47</v>
      </c>
      <c r="D3388" t="s">
        <v>35</v>
      </c>
      <c r="E3388" t="s">
        <v>23</v>
      </c>
      <c r="F3388" t="s">
        <v>4</v>
      </c>
      <c r="G3388" t="s">
        <v>6</v>
      </c>
      <c r="H3388" t="s">
        <v>1</v>
      </c>
      <c r="I3388" t="s">
        <v>83</v>
      </c>
      <c r="J3388" t="s">
        <v>84</v>
      </c>
      <c r="K3388">
        <v>987</v>
      </c>
    </row>
    <row r="3389" spans="1:11">
      <c r="A3389" t="s">
        <v>106</v>
      </c>
      <c r="B3389">
        <v>2214</v>
      </c>
      <c r="C3389" t="s">
        <v>21</v>
      </c>
      <c r="D3389" t="s">
        <v>22</v>
      </c>
      <c r="E3389" t="s">
        <v>23</v>
      </c>
      <c r="F3389" t="s">
        <v>9</v>
      </c>
      <c r="G3389" t="s">
        <v>10</v>
      </c>
      <c r="H3389" t="s">
        <v>5</v>
      </c>
      <c r="I3389" t="s">
        <v>83</v>
      </c>
      <c r="J3389" t="s">
        <v>84</v>
      </c>
      <c r="K3389">
        <v>678</v>
      </c>
    </row>
    <row r="3390" spans="1:11">
      <c r="A3390" t="s">
        <v>106</v>
      </c>
      <c r="B3390">
        <v>2171</v>
      </c>
      <c r="C3390" t="s">
        <v>32</v>
      </c>
      <c r="D3390" t="s">
        <v>33</v>
      </c>
      <c r="E3390" t="s">
        <v>23</v>
      </c>
      <c r="F3390" t="s">
        <v>98</v>
      </c>
      <c r="G3390" t="s">
        <v>99</v>
      </c>
      <c r="H3390" t="s">
        <v>5</v>
      </c>
      <c r="I3390" t="s">
        <v>83</v>
      </c>
      <c r="J3390" t="s">
        <v>84</v>
      </c>
      <c r="K3390">
        <v>54</v>
      </c>
    </row>
    <row r="3391" spans="1:11">
      <c r="A3391" t="s">
        <v>106</v>
      </c>
      <c r="B3391">
        <v>2181</v>
      </c>
      <c r="C3391" t="s">
        <v>55</v>
      </c>
      <c r="D3391" t="s">
        <v>53</v>
      </c>
      <c r="E3391" t="s">
        <v>23</v>
      </c>
      <c r="F3391" t="s">
        <v>16</v>
      </c>
      <c r="G3391" t="s">
        <v>17</v>
      </c>
      <c r="H3391" t="s">
        <v>5</v>
      </c>
      <c r="I3391" t="s">
        <v>83</v>
      </c>
      <c r="J3391" t="s">
        <v>84</v>
      </c>
      <c r="K3391">
        <v>1447</v>
      </c>
    </row>
    <row r="3392" spans="1:11">
      <c r="A3392" t="s">
        <v>106</v>
      </c>
      <c r="B3392">
        <v>2154</v>
      </c>
      <c r="C3392" t="s">
        <v>50</v>
      </c>
      <c r="D3392" t="s">
        <v>29</v>
      </c>
      <c r="E3392" t="s">
        <v>23</v>
      </c>
      <c r="F3392" t="s">
        <v>16</v>
      </c>
      <c r="G3392" t="s">
        <v>17</v>
      </c>
      <c r="H3392" t="s">
        <v>5</v>
      </c>
      <c r="I3392" t="s">
        <v>83</v>
      </c>
      <c r="J3392" t="s">
        <v>84</v>
      </c>
      <c r="K3392">
        <v>290</v>
      </c>
    </row>
    <row r="3393" spans="1:11">
      <c r="A3393" t="s">
        <v>106</v>
      </c>
      <c r="B3393">
        <v>2207</v>
      </c>
      <c r="C3393" t="s">
        <v>57</v>
      </c>
      <c r="D3393" t="s">
        <v>49</v>
      </c>
      <c r="E3393" t="s">
        <v>23</v>
      </c>
      <c r="F3393" t="s">
        <v>3</v>
      </c>
      <c r="G3393" t="s">
        <v>43</v>
      </c>
      <c r="H3393" t="s">
        <v>5</v>
      </c>
      <c r="I3393" t="s">
        <v>83</v>
      </c>
      <c r="J3393" t="s">
        <v>84</v>
      </c>
      <c r="K3393">
        <v>6749</v>
      </c>
    </row>
    <row r="3394" spans="1:11">
      <c r="A3394" t="s">
        <v>106</v>
      </c>
      <c r="B3394">
        <v>2184</v>
      </c>
      <c r="C3394" t="s">
        <v>47</v>
      </c>
      <c r="D3394" t="s">
        <v>35</v>
      </c>
      <c r="E3394" t="s">
        <v>23</v>
      </c>
      <c r="F3394" t="s">
        <v>98</v>
      </c>
      <c r="G3394" t="s">
        <v>99</v>
      </c>
      <c r="H3394" t="s">
        <v>5</v>
      </c>
      <c r="I3394" t="s">
        <v>83</v>
      </c>
      <c r="J3394" t="s">
        <v>84</v>
      </c>
      <c r="K3394">
        <v>21</v>
      </c>
    </row>
    <row r="3395" spans="1:11">
      <c r="A3395" t="s">
        <v>106</v>
      </c>
      <c r="B3395">
        <v>2227</v>
      </c>
      <c r="C3395" t="s">
        <v>44</v>
      </c>
      <c r="D3395" t="s">
        <v>41</v>
      </c>
      <c r="E3395" t="s">
        <v>23</v>
      </c>
      <c r="F3395" t="s">
        <v>16</v>
      </c>
      <c r="G3395" t="s">
        <v>17</v>
      </c>
      <c r="H3395" t="s">
        <v>1</v>
      </c>
      <c r="I3395" t="s">
        <v>85</v>
      </c>
      <c r="J3395" t="s">
        <v>86</v>
      </c>
      <c r="K3395">
        <v>78</v>
      </c>
    </row>
    <row r="3396" spans="1:11">
      <c r="A3396" t="s">
        <v>106</v>
      </c>
      <c r="B3396">
        <v>2157</v>
      </c>
      <c r="C3396" t="s">
        <v>46</v>
      </c>
      <c r="D3396" t="s">
        <v>29</v>
      </c>
      <c r="E3396" t="s">
        <v>23</v>
      </c>
      <c r="F3396" t="s">
        <v>98</v>
      </c>
      <c r="G3396" t="s">
        <v>99</v>
      </c>
      <c r="H3396" t="s">
        <v>5</v>
      </c>
      <c r="I3396" t="s">
        <v>85</v>
      </c>
      <c r="J3396" t="s">
        <v>86</v>
      </c>
      <c r="K3396">
        <v>12</v>
      </c>
    </row>
    <row r="3397" spans="1:11">
      <c r="A3397" t="s">
        <v>106</v>
      </c>
      <c r="B3397">
        <v>2224</v>
      </c>
      <c r="C3397" t="s">
        <v>60</v>
      </c>
      <c r="D3397" t="s">
        <v>41</v>
      </c>
      <c r="E3397" t="s">
        <v>23</v>
      </c>
      <c r="F3397" t="s">
        <v>2</v>
      </c>
      <c r="G3397" t="s">
        <v>11</v>
      </c>
      <c r="H3397" t="s">
        <v>5</v>
      </c>
      <c r="I3397" t="s">
        <v>85</v>
      </c>
      <c r="J3397" t="s">
        <v>86</v>
      </c>
      <c r="K3397">
        <v>57</v>
      </c>
    </row>
    <row r="3398" spans="1:11">
      <c r="A3398" t="s">
        <v>106</v>
      </c>
      <c r="B3398">
        <v>2171</v>
      </c>
      <c r="C3398" t="s">
        <v>32</v>
      </c>
      <c r="D3398" t="s">
        <v>33</v>
      </c>
      <c r="E3398" t="s">
        <v>23</v>
      </c>
      <c r="F3398" t="s">
        <v>4</v>
      </c>
      <c r="G3398" t="s">
        <v>6</v>
      </c>
      <c r="H3398" t="s">
        <v>5</v>
      </c>
      <c r="I3398" t="s">
        <v>83</v>
      </c>
      <c r="J3398" t="s">
        <v>84</v>
      </c>
      <c r="K3398">
        <v>126</v>
      </c>
    </row>
    <row r="3399" spans="1:11">
      <c r="A3399" t="s">
        <v>106</v>
      </c>
      <c r="B3399">
        <v>2157</v>
      </c>
      <c r="C3399" t="s">
        <v>46</v>
      </c>
      <c r="D3399" t="s">
        <v>29</v>
      </c>
      <c r="E3399" t="s">
        <v>23</v>
      </c>
      <c r="F3399" t="s">
        <v>8</v>
      </c>
      <c r="G3399" t="s">
        <v>14</v>
      </c>
      <c r="H3399" t="s">
        <v>1</v>
      </c>
      <c r="I3399" t="s">
        <v>83</v>
      </c>
      <c r="J3399" t="s">
        <v>84</v>
      </c>
      <c r="K3399">
        <v>7859</v>
      </c>
    </row>
    <row r="3400" spans="1:11">
      <c r="A3400" t="s">
        <v>106</v>
      </c>
      <c r="B3400">
        <v>2197</v>
      </c>
      <c r="C3400" t="s">
        <v>62</v>
      </c>
      <c r="D3400" t="s">
        <v>31</v>
      </c>
      <c r="E3400" t="s">
        <v>23</v>
      </c>
      <c r="F3400" t="s">
        <v>8</v>
      </c>
      <c r="G3400" t="s">
        <v>14</v>
      </c>
      <c r="H3400" t="s">
        <v>1</v>
      </c>
      <c r="I3400" t="s">
        <v>85</v>
      </c>
      <c r="J3400" t="s">
        <v>86</v>
      </c>
      <c r="K3400">
        <v>2208</v>
      </c>
    </row>
    <row r="3401" spans="1:11">
      <c r="A3401" t="s">
        <v>106</v>
      </c>
      <c r="B3401">
        <v>2197</v>
      </c>
      <c r="C3401" t="s">
        <v>62</v>
      </c>
      <c r="D3401" t="s">
        <v>31</v>
      </c>
      <c r="E3401" t="s">
        <v>23</v>
      </c>
      <c r="F3401" t="s">
        <v>3</v>
      </c>
      <c r="G3401" t="s">
        <v>43</v>
      </c>
      <c r="H3401" t="s">
        <v>1</v>
      </c>
      <c r="I3401" t="s">
        <v>85</v>
      </c>
      <c r="J3401" t="s">
        <v>86</v>
      </c>
      <c r="K3401">
        <v>362</v>
      </c>
    </row>
    <row r="3402" spans="1:11">
      <c r="A3402" t="s">
        <v>106</v>
      </c>
      <c r="B3402">
        <v>2157</v>
      </c>
      <c r="C3402" t="s">
        <v>46</v>
      </c>
      <c r="D3402" t="s">
        <v>29</v>
      </c>
      <c r="E3402" t="s">
        <v>23</v>
      </c>
      <c r="F3402" t="s">
        <v>9</v>
      </c>
      <c r="G3402" t="s">
        <v>10</v>
      </c>
      <c r="H3402" t="s">
        <v>1</v>
      </c>
      <c r="I3402" t="s">
        <v>85</v>
      </c>
      <c r="J3402" t="s">
        <v>86</v>
      </c>
      <c r="K3402">
        <v>640</v>
      </c>
    </row>
    <row r="3403" spans="1:11">
      <c r="A3403" t="s">
        <v>106</v>
      </c>
      <c r="B3403">
        <v>2214</v>
      </c>
      <c r="C3403" t="s">
        <v>21</v>
      </c>
      <c r="D3403" t="s">
        <v>22</v>
      </c>
      <c r="E3403" t="s">
        <v>23</v>
      </c>
      <c r="F3403" t="s">
        <v>3</v>
      </c>
      <c r="G3403" t="s">
        <v>43</v>
      </c>
      <c r="H3403" t="s">
        <v>1</v>
      </c>
      <c r="I3403" t="s">
        <v>85</v>
      </c>
      <c r="J3403" t="s">
        <v>86</v>
      </c>
      <c r="K3403">
        <v>56</v>
      </c>
    </row>
    <row r="3404" spans="1:11">
      <c r="A3404" t="s">
        <v>106</v>
      </c>
      <c r="B3404">
        <v>2161</v>
      </c>
      <c r="C3404" t="s">
        <v>28</v>
      </c>
      <c r="D3404" t="s">
        <v>29</v>
      </c>
      <c r="E3404" t="s">
        <v>23</v>
      </c>
      <c r="F3404" t="s">
        <v>9</v>
      </c>
      <c r="G3404" t="s">
        <v>10</v>
      </c>
      <c r="H3404" t="s">
        <v>1</v>
      </c>
      <c r="I3404" t="s">
        <v>83</v>
      </c>
      <c r="J3404" t="s">
        <v>84</v>
      </c>
      <c r="K3404">
        <v>2567</v>
      </c>
    </row>
    <row r="3405" spans="1:11">
      <c r="A3405" t="s">
        <v>106</v>
      </c>
      <c r="B3405">
        <v>2247</v>
      </c>
      <c r="C3405" t="s">
        <v>64</v>
      </c>
      <c r="D3405" t="s">
        <v>26</v>
      </c>
      <c r="E3405" t="s">
        <v>23</v>
      </c>
      <c r="F3405" t="s">
        <v>0</v>
      </c>
      <c r="G3405" t="s">
        <v>24</v>
      </c>
      <c r="H3405" t="s">
        <v>1</v>
      </c>
      <c r="I3405" t="s">
        <v>85</v>
      </c>
      <c r="J3405" t="s">
        <v>86</v>
      </c>
      <c r="K3405">
        <v>3483</v>
      </c>
    </row>
    <row r="3406" spans="1:11">
      <c r="A3406" t="s">
        <v>106</v>
      </c>
      <c r="B3406">
        <v>2204</v>
      </c>
      <c r="C3406" t="s">
        <v>48</v>
      </c>
      <c r="D3406" t="s">
        <v>49</v>
      </c>
      <c r="E3406" t="s">
        <v>23</v>
      </c>
      <c r="F3406" t="s">
        <v>9</v>
      </c>
      <c r="G3406" t="s">
        <v>10</v>
      </c>
      <c r="H3406" t="s">
        <v>1</v>
      </c>
      <c r="I3406" t="s">
        <v>83</v>
      </c>
      <c r="J3406" t="s">
        <v>84</v>
      </c>
      <c r="K3406">
        <v>604</v>
      </c>
    </row>
    <row r="3407" spans="1:11">
      <c r="A3407" t="s">
        <v>106</v>
      </c>
      <c r="B3407">
        <v>2244</v>
      </c>
      <c r="C3407" t="s">
        <v>45</v>
      </c>
      <c r="D3407" t="s">
        <v>26</v>
      </c>
      <c r="E3407" t="s">
        <v>23</v>
      </c>
      <c r="F3407" t="s">
        <v>0</v>
      </c>
      <c r="G3407" t="s">
        <v>24</v>
      </c>
      <c r="H3407" t="s">
        <v>1</v>
      </c>
      <c r="I3407" t="s">
        <v>85</v>
      </c>
      <c r="J3407" t="s">
        <v>86</v>
      </c>
      <c r="K3407">
        <v>668</v>
      </c>
    </row>
    <row r="3408" spans="1:11">
      <c r="A3408" t="s">
        <v>106</v>
      </c>
      <c r="B3408">
        <v>2197</v>
      </c>
      <c r="C3408" t="s">
        <v>62</v>
      </c>
      <c r="D3408" t="s">
        <v>31</v>
      </c>
      <c r="E3408" t="s">
        <v>23</v>
      </c>
      <c r="F3408" t="s">
        <v>4</v>
      </c>
      <c r="G3408" t="s">
        <v>6</v>
      </c>
      <c r="H3408" t="s">
        <v>5</v>
      </c>
      <c r="I3408" t="s">
        <v>83</v>
      </c>
      <c r="J3408" t="s">
        <v>84</v>
      </c>
      <c r="K3408">
        <v>63</v>
      </c>
    </row>
    <row r="3409" spans="1:11">
      <c r="A3409" t="s">
        <v>106</v>
      </c>
      <c r="B3409">
        <v>2201</v>
      </c>
      <c r="C3409" t="s">
        <v>51</v>
      </c>
      <c r="D3409" t="s">
        <v>31</v>
      </c>
      <c r="E3409" t="s">
        <v>23</v>
      </c>
      <c r="F3409" t="s">
        <v>16</v>
      </c>
      <c r="G3409" t="s">
        <v>17</v>
      </c>
      <c r="H3409" t="s">
        <v>1</v>
      </c>
      <c r="I3409" t="s">
        <v>83</v>
      </c>
      <c r="J3409" t="s">
        <v>84</v>
      </c>
      <c r="K3409">
        <v>744</v>
      </c>
    </row>
    <row r="3410" spans="1:11">
      <c r="A3410" t="s">
        <v>106</v>
      </c>
      <c r="B3410">
        <v>2227</v>
      </c>
      <c r="C3410" t="s">
        <v>44</v>
      </c>
      <c r="D3410" t="s">
        <v>41</v>
      </c>
      <c r="E3410" t="s">
        <v>23</v>
      </c>
      <c r="F3410" t="s">
        <v>4</v>
      </c>
      <c r="G3410" t="s">
        <v>6</v>
      </c>
      <c r="H3410" t="s">
        <v>5</v>
      </c>
      <c r="I3410" t="s">
        <v>85</v>
      </c>
      <c r="J3410" t="s">
        <v>86</v>
      </c>
      <c r="K3410">
        <v>95</v>
      </c>
    </row>
    <row r="3411" spans="1:11">
      <c r="A3411" t="s">
        <v>106</v>
      </c>
      <c r="B3411">
        <v>2204</v>
      </c>
      <c r="C3411" t="s">
        <v>48</v>
      </c>
      <c r="D3411" t="s">
        <v>49</v>
      </c>
      <c r="E3411" t="s">
        <v>23</v>
      </c>
      <c r="F3411" t="s">
        <v>8</v>
      </c>
      <c r="G3411" t="s">
        <v>14</v>
      </c>
      <c r="H3411" t="s">
        <v>5</v>
      </c>
      <c r="I3411" t="s">
        <v>85</v>
      </c>
      <c r="J3411" t="s">
        <v>86</v>
      </c>
      <c r="K3411">
        <v>105</v>
      </c>
    </row>
    <row r="3412" spans="1:11">
      <c r="A3412" t="s">
        <v>106</v>
      </c>
      <c r="B3412">
        <v>2237</v>
      </c>
      <c r="C3412" t="s">
        <v>42</v>
      </c>
      <c r="D3412" t="s">
        <v>38</v>
      </c>
      <c r="E3412" t="s">
        <v>23</v>
      </c>
      <c r="F3412" t="s">
        <v>4</v>
      </c>
      <c r="G3412" t="s">
        <v>6</v>
      </c>
      <c r="H3412" t="s">
        <v>5</v>
      </c>
      <c r="I3412" t="s">
        <v>83</v>
      </c>
      <c r="J3412" t="s">
        <v>84</v>
      </c>
      <c r="K3412">
        <v>182</v>
      </c>
    </row>
    <row r="3413" spans="1:11">
      <c r="A3413" t="s">
        <v>106</v>
      </c>
      <c r="B3413">
        <v>2161</v>
      </c>
      <c r="C3413" t="s">
        <v>28</v>
      </c>
      <c r="D3413" t="s">
        <v>29</v>
      </c>
      <c r="E3413" t="s">
        <v>23</v>
      </c>
      <c r="F3413" t="s">
        <v>2</v>
      </c>
      <c r="G3413" t="s">
        <v>11</v>
      </c>
      <c r="H3413" t="s">
        <v>5</v>
      </c>
      <c r="I3413" t="s">
        <v>85</v>
      </c>
      <c r="J3413" t="s">
        <v>86</v>
      </c>
      <c r="K3413">
        <v>576.5</v>
      </c>
    </row>
    <row r="3414" spans="1:11">
      <c r="A3414" t="s">
        <v>106</v>
      </c>
      <c r="B3414">
        <v>2184</v>
      </c>
      <c r="C3414" t="s">
        <v>47</v>
      </c>
      <c r="D3414" t="s">
        <v>35</v>
      </c>
      <c r="E3414" t="s">
        <v>23</v>
      </c>
      <c r="F3414" t="s">
        <v>3</v>
      </c>
      <c r="G3414" t="s">
        <v>43</v>
      </c>
      <c r="H3414" t="s">
        <v>1</v>
      </c>
      <c r="I3414" t="s">
        <v>85</v>
      </c>
      <c r="J3414" t="s">
        <v>86</v>
      </c>
      <c r="K3414">
        <v>57</v>
      </c>
    </row>
    <row r="3415" spans="1:11">
      <c r="A3415" t="s">
        <v>106</v>
      </c>
      <c r="B3415">
        <v>2217</v>
      </c>
      <c r="C3415" t="s">
        <v>36</v>
      </c>
      <c r="D3415" t="s">
        <v>22</v>
      </c>
      <c r="E3415" t="s">
        <v>23</v>
      </c>
      <c r="F3415" t="s">
        <v>0</v>
      </c>
      <c r="G3415" t="s">
        <v>24</v>
      </c>
      <c r="H3415" t="s">
        <v>1</v>
      </c>
      <c r="I3415" t="s">
        <v>83</v>
      </c>
      <c r="J3415" t="s">
        <v>84</v>
      </c>
      <c r="K3415">
        <v>20439</v>
      </c>
    </row>
    <row r="3416" spans="1:11">
      <c r="A3416" t="s">
        <v>106</v>
      </c>
      <c r="B3416">
        <v>2211</v>
      </c>
      <c r="C3416" t="s">
        <v>54</v>
      </c>
      <c r="D3416" t="s">
        <v>49</v>
      </c>
      <c r="E3416" t="s">
        <v>23</v>
      </c>
      <c r="F3416" t="s">
        <v>0</v>
      </c>
      <c r="G3416" t="s">
        <v>24</v>
      </c>
      <c r="H3416" t="s">
        <v>1</v>
      </c>
      <c r="I3416" t="s">
        <v>85</v>
      </c>
      <c r="J3416" t="s">
        <v>86</v>
      </c>
      <c r="K3416">
        <v>2504</v>
      </c>
    </row>
    <row r="3417" spans="1:11">
      <c r="A3417" t="s">
        <v>106</v>
      </c>
      <c r="B3417">
        <v>2167</v>
      </c>
      <c r="C3417" t="s">
        <v>63</v>
      </c>
      <c r="D3417" t="s">
        <v>33</v>
      </c>
      <c r="E3417" t="s">
        <v>23</v>
      </c>
      <c r="F3417" t="s">
        <v>12</v>
      </c>
      <c r="G3417" t="s">
        <v>13</v>
      </c>
      <c r="H3417" t="s">
        <v>1</v>
      </c>
      <c r="I3417" t="s">
        <v>85</v>
      </c>
      <c r="J3417" t="s">
        <v>86</v>
      </c>
      <c r="K3417">
        <v>468</v>
      </c>
    </row>
    <row r="3418" spans="1:11">
      <c r="A3418" t="s">
        <v>106</v>
      </c>
      <c r="B3418">
        <v>2247</v>
      </c>
      <c r="C3418" t="s">
        <v>64</v>
      </c>
      <c r="D3418" t="s">
        <v>26</v>
      </c>
      <c r="E3418" t="s">
        <v>23</v>
      </c>
      <c r="F3418" t="s">
        <v>2</v>
      </c>
      <c r="G3418" t="s">
        <v>11</v>
      </c>
      <c r="H3418" t="s">
        <v>5</v>
      </c>
      <c r="I3418" t="s">
        <v>85</v>
      </c>
      <c r="J3418" t="s">
        <v>86</v>
      </c>
      <c r="K3418">
        <v>549</v>
      </c>
    </row>
    <row r="3419" spans="1:11">
      <c r="A3419" t="s">
        <v>106</v>
      </c>
      <c r="B3419">
        <v>2157</v>
      </c>
      <c r="C3419" t="s">
        <v>46</v>
      </c>
      <c r="D3419" t="s">
        <v>29</v>
      </c>
      <c r="E3419" t="s">
        <v>23</v>
      </c>
      <c r="F3419" t="s">
        <v>16</v>
      </c>
      <c r="G3419" t="s">
        <v>17</v>
      </c>
      <c r="H3419" t="s">
        <v>5</v>
      </c>
      <c r="I3419" t="s">
        <v>83</v>
      </c>
      <c r="J3419" t="s">
        <v>84</v>
      </c>
      <c r="K3419">
        <v>1302</v>
      </c>
    </row>
    <row r="3420" spans="1:11">
      <c r="A3420" t="s">
        <v>106</v>
      </c>
      <c r="B3420">
        <v>2201</v>
      </c>
      <c r="C3420" t="s">
        <v>51</v>
      </c>
      <c r="D3420" t="s">
        <v>31</v>
      </c>
      <c r="E3420" t="s">
        <v>23</v>
      </c>
      <c r="F3420" t="s">
        <v>12</v>
      </c>
      <c r="G3420" t="s">
        <v>13</v>
      </c>
      <c r="H3420" t="s">
        <v>1</v>
      </c>
      <c r="I3420" t="s">
        <v>83</v>
      </c>
      <c r="J3420" t="s">
        <v>84</v>
      </c>
      <c r="K3420">
        <v>4259</v>
      </c>
    </row>
    <row r="3421" spans="1:11">
      <c r="A3421" t="s">
        <v>106</v>
      </c>
      <c r="B3421">
        <v>2244</v>
      </c>
      <c r="C3421" t="s">
        <v>45</v>
      </c>
      <c r="D3421" t="s">
        <v>26</v>
      </c>
      <c r="E3421" t="s">
        <v>23</v>
      </c>
      <c r="F3421" t="s">
        <v>93</v>
      </c>
      <c r="G3421" t="s">
        <v>94</v>
      </c>
      <c r="H3421" t="s">
        <v>5</v>
      </c>
      <c r="I3421" t="s">
        <v>83</v>
      </c>
      <c r="J3421" t="s">
        <v>84</v>
      </c>
      <c r="K3421">
        <v>1</v>
      </c>
    </row>
    <row r="3422" spans="1:11">
      <c r="A3422" t="s">
        <v>106</v>
      </c>
      <c r="B3422">
        <v>2237</v>
      </c>
      <c r="C3422" t="s">
        <v>42</v>
      </c>
      <c r="D3422" t="s">
        <v>38</v>
      </c>
      <c r="E3422" t="s">
        <v>23</v>
      </c>
      <c r="F3422" t="s">
        <v>4</v>
      </c>
      <c r="G3422" t="s">
        <v>6</v>
      </c>
      <c r="H3422" t="s">
        <v>5</v>
      </c>
      <c r="I3422" t="s">
        <v>85</v>
      </c>
      <c r="J3422" t="s">
        <v>86</v>
      </c>
      <c r="K3422">
        <v>58</v>
      </c>
    </row>
    <row r="3423" spans="1:11">
      <c r="A3423" t="s">
        <v>106</v>
      </c>
      <c r="B3423">
        <v>2244</v>
      </c>
      <c r="C3423" t="s">
        <v>45</v>
      </c>
      <c r="D3423" t="s">
        <v>26</v>
      </c>
      <c r="E3423" t="s">
        <v>23</v>
      </c>
      <c r="F3423" t="s">
        <v>98</v>
      </c>
      <c r="G3423" t="s">
        <v>99</v>
      </c>
      <c r="H3423" t="s">
        <v>5</v>
      </c>
      <c r="I3423" t="s">
        <v>83</v>
      </c>
      <c r="J3423" t="s">
        <v>84</v>
      </c>
      <c r="K3423">
        <v>16</v>
      </c>
    </row>
    <row r="3424" spans="1:11">
      <c r="A3424" t="s">
        <v>106</v>
      </c>
      <c r="B3424">
        <v>2154</v>
      </c>
      <c r="C3424" t="s">
        <v>50</v>
      </c>
      <c r="D3424" t="s">
        <v>29</v>
      </c>
      <c r="E3424" t="s">
        <v>23</v>
      </c>
      <c r="F3424" t="s">
        <v>4</v>
      </c>
      <c r="G3424" t="s">
        <v>6</v>
      </c>
      <c r="H3424" t="s">
        <v>5</v>
      </c>
      <c r="I3424" t="s">
        <v>85</v>
      </c>
      <c r="J3424" t="s">
        <v>86</v>
      </c>
      <c r="K3424">
        <v>19</v>
      </c>
    </row>
    <row r="3425" spans="1:11">
      <c r="A3425" t="s">
        <v>106</v>
      </c>
      <c r="B3425">
        <v>2154</v>
      </c>
      <c r="C3425" t="s">
        <v>50</v>
      </c>
      <c r="D3425" t="s">
        <v>29</v>
      </c>
      <c r="E3425" t="s">
        <v>23</v>
      </c>
      <c r="F3425" t="s">
        <v>0</v>
      </c>
      <c r="G3425" t="s">
        <v>24</v>
      </c>
      <c r="H3425" t="s">
        <v>5</v>
      </c>
      <c r="I3425" t="s">
        <v>83</v>
      </c>
      <c r="J3425" t="s">
        <v>84</v>
      </c>
      <c r="K3425">
        <v>1856</v>
      </c>
    </row>
    <row r="3426" spans="1:11">
      <c r="A3426" t="s">
        <v>106</v>
      </c>
      <c r="B3426">
        <v>2164</v>
      </c>
      <c r="C3426" t="s">
        <v>56</v>
      </c>
      <c r="D3426" t="s">
        <v>33</v>
      </c>
      <c r="E3426" t="s">
        <v>23</v>
      </c>
      <c r="F3426" t="s">
        <v>12</v>
      </c>
      <c r="G3426" t="s">
        <v>13</v>
      </c>
      <c r="H3426" t="s">
        <v>5</v>
      </c>
      <c r="I3426" t="s">
        <v>85</v>
      </c>
      <c r="J3426" t="s">
        <v>86</v>
      </c>
      <c r="K3426">
        <v>159</v>
      </c>
    </row>
    <row r="3427" spans="1:11">
      <c r="A3427" t="s">
        <v>106</v>
      </c>
      <c r="B3427">
        <v>2207</v>
      </c>
      <c r="C3427" t="s">
        <v>57</v>
      </c>
      <c r="D3427" t="s">
        <v>49</v>
      </c>
      <c r="E3427" t="s">
        <v>23</v>
      </c>
      <c r="F3427" t="s">
        <v>9</v>
      </c>
      <c r="G3427" t="s">
        <v>10</v>
      </c>
      <c r="H3427" t="s">
        <v>1</v>
      </c>
      <c r="I3427" t="s">
        <v>85</v>
      </c>
      <c r="J3427" t="s">
        <v>86</v>
      </c>
      <c r="K3427">
        <v>970</v>
      </c>
    </row>
    <row r="3428" spans="1:11">
      <c r="A3428" t="s">
        <v>106</v>
      </c>
      <c r="B3428">
        <v>2211</v>
      </c>
      <c r="C3428" t="s">
        <v>54</v>
      </c>
      <c r="D3428" t="s">
        <v>49</v>
      </c>
      <c r="E3428" t="s">
        <v>23</v>
      </c>
      <c r="F3428" t="s">
        <v>2</v>
      </c>
      <c r="G3428" t="s">
        <v>11</v>
      </c>
      <c r="H3428" t="s">
        <v>5</v>
      </c>
      <c r="I3428" t="s">
        <v>85</v>
      </c>
      <c r="J3428" t="s">
        <v>86</v>
      </c>
      <c r="K3428">
        <v>422</v>
      </c>
    </row>
    <row r="3429" spans="1:11">
      <c r="A3429" t="s">
        <v>106</v>
      </c>
      <c r="B3429">
        <v>2234</v>
      </c>
      <c r="C3429" t="s">
        <v>61</v>
      </c>
      <c r="D3429" t="s">
        <v>38</v>
      </c>
      <c r="E3429" t="s">
        <v>23</v>
      </c>
      <c r="F3429" t="s">
        <v>8</v>
      </c>
      <c r="G3429" t="s">
        <v>14</v>
      </c>
      <c r="H3429" t="s">
        <v>5</v>
      </c>
      <c r="I3429" t="s">
        <v>83</v>
      </c>
      <c r="J3429" t="s">
        <v>84</v>
      </c>
      <c r="K3429">
        <v>169</v>
      </c>
    </row>
    <row r="3430" spans="1:11">
      <c r="A3430" t="s">
        <v>106</v>
      </c>
      <c r="B3430">
        <v>2161</v>
      </c>
      <c r="C3430" t="s">
        <v>28</v>
      </c>
      <c r="D3430" t="s">
        <v>29</v>
      </c>
      <c r="E3430" t="s">
        <v>23</v>
      </c>
      <c r="F3430" t="s">
        <v>3</v>
      </c>
      <c r="G3430" t="s">
        <v>43</v>
      </c>
      <c r="H3430" t="s">
        <v>5</v>
      </c>
      <c r="I3430" t="s">
        <v>85</v>
      </c>
      <c r="J3430" t="s">
        <v>86</v>
      </c>
      <c r="K3430">
        <v>641</v>
      </c>
    </row>
    <row r="3431" spans="1:11">
      <c r="A3431" t="s">
        <v>106</v>
      </c>
      <c r="B3431">
        <v>2207</v>
      </c>
      <c r="C3431" t="s">
        <v>57</v>
      </c>
      <c r="D3431" t="s">
        <v>49</v>
      </c>
      <c r="E3431" t="s">
        <v>23</v>
      </c>
      <c r="F3431" t="s">
        <v>12</v>
      </c>
      <c r="G3431" t="s">
        <v>13</v>
      </c>
      <c r="H3431" t="s">
        <v>1</v>
      </c>
      <c r="I3431" t="s">
        <v>85</v>
      </c>
      <c r="J3431" t="s">
        <v>86</v>
      </c>
      <c r="K3431">
        <v>525</v>
      </c>
    </row>
    <row r="3432" spans="1:11">
      <c r="A3432" t="s">
        <v>106</v>
      </c>
      <c r="B3432">
        <v>2244</v>
      </c>
      <c r="C3432" t="s">
        <v>45</v>
      </c>
      <c r="D3432" t="s">
        <v>26</v>
      </c>
      <c r="E3432" t="s">
        <v>23</v>
      </c>
      <c r="F3432" t="s">
        <v>9</v>
      </c>
      <c r="G3432" t="s">
        <v>10</v>
      </c>
      <c r="H3432" t="s">
        <v>5</v>
      </c>
      <c r="I3432" t="s">
        <v>83</v>
      </c>
      <c r="J3432" t="s">
        <v>84</v>
      </c>
      <c r="K3432">
        <v>342</v>
      </c>
    </row>
    <row r="3433" spans="1:11">
      <c r="A3433" t="s">
        <v>106</v>
      </c>
      <c r="B3433">
        <v>2154</v>
      </c>
      <c r="C3433" t="s">
        <v>50</v>
      </c>
      <c r="D3433" t="s">
        <v>29</v>
      </c>
      <c r="E3433" t="s">
        <v>23</v>
      </c>
      <c r="F3433" t="s">
        <v>0</v>
      </c>
      <c r="G3433" t="s">
        <v>24</v>
      </c>
      <c r="H3433" t="s">
        <v>1</v>
      </c>
      <c r="I3433" t="s">
        <v>83</v>
      </c>
      <c r="J3433" t="s">
        <v>84</v>
      </c>
      <c r="K3433">
        <v>3505</v>
      </c>
    </row>
    <row r="3434" spans="1:11">
      <c r="A3434" t="s">
        <v>106</v>
      </c>
      <c r="B3434">
        <v>2171</v>
      </c>
      <c r="C3434" t="s">
        <v>32</v>
      </c>
      <c r="D3434" t="s">
        <v>33</v>
      </c>
      <c r="E3434" t="s">
        <v>23</v>
      </c>
      <c r="F3434" t="s">
        <v>12</v>
      </c>
      <c r="G3434" t="s">
        <v>13</v>
      </c>
      <c r="H3434" t="s">
        <v>1</v>
      </c>
      <c r="I3434" t="s">
        <v>83</v>
      </c>
      <c r="J3434" t="s">
        <v>84</v>
      </c>
      <c r="K3434">
        <v>3248</v>
      </c>
    </row>
    <row r="3435" spans="1:11">
      <c r="A3435" t="s">
        <v>106</v>
      </c>
      <c r="B3435">
        <v>2211</v>
      </c>
      <c r="C3435" t="s">
        <v>54</v>
      </c>
      <c r="D3435" t="s">
        <v>49</v>
      </c>
      <c r="E3435" t="s">
        <v>23</v>
      </c>
      <c r="F3435" t="s">
        <v>16</v>
      </c>
      <c r="G3435" t="s">
        <v>17</v>
      </c>
      <c r="H3435" t="s">
        <v>1</v>
      </c>
      <c r="I3435" t="s">
        <v>85</v>
      </c>
      <c r="J3435" t="s">
        <v>86</v>
      </c>
      <c r="K3435">
        <v>66</v>
      </c>
    </row>
    <row r="3436" spans="1:11">
      <c r="A3436" t="s">
        <v>106</v>
      </c>
      <c r="B3436">
        <v>2241</v>
      </c>
      <c r="C3436" t="s">
        <v>37</v>
      </c>
      <c r="D3436" t="s">
        <v>38</v>
      </c>
      <c r="E3436" t="s">
        <v>23</v>
      </c>
      <c r="F3436" t="s">
        <v>2</v>
      </c>
      <c r="G3436" t="s">
        <v>11</v>
      </c>
      <c r="H3436" t="s">
        <v>5</v>
      </c>
      <c r="I3436" t="s">
        <v>83</v>
      </c>
      <c r="J3436" t="s">
        <v>84</v>
      </c>
      <c r="K3436">
        <v>2100</v>
      </c>
    </row>
    <row r="3437" spans="1:11">
      <c r="A3437" t="s">
        <v>106</v>
      </c>
      <c r="B3437">
        <v>2171</v>
      </c>
      <c r="C3437" t="s">
        <v>32</v>
      </c>
      <c r="D3437" t="s">
        <v>33</v>
      </c>
      <c r="E3437" t="s">
        <v>23</v>
      </c>
      <c r="F3437" t="s">
        <v>8</v>
      </c>
      <c r="G3437" t="s">
        <v>14</v>
      </c>
      <c r="H3437" t="s">
        <v>1</v>
      </c>
      <c r="I3437" t="s">
        <v>85</v>
      </c>
      <c r="J3437" t="s">
        <v>86</v>
      </c>
      <c r="K3437">
        <v>1005</v>
      </c>
    </row>
    <row r="3438" spans="1:11">
      <c r="A3438" t="s">
        <v>106</v>
      </c>
      <c r="B3438">
        <v>2181</v>
      </c>
      <c r="C3438" t="s">
        <v>55</v>
      </c>
      <c r="D3438" t="s">
        <v>53</v>
      </c>
      <c r="E3438" t="s">
        <v>23</v>
      </c>
      <c r="F3438" t="s">
        <v>4</v>
      </c>
      <c r="G3438" t="s">
        <v>6</v>
      </c>
      <c r="H3438" t="s">
        <v>1</v>
      </c>
      <c r="I3438" t="s">
        <v>85</v>
      </c>
      <c r="J3438" t="s">
        <v>86</v>
      </c>
      <c r="K3438">
        <v>2782</v>
      </c>
    </row>
    <row r="3439" spans="1:11">
      <c r="A3439" t="s">
        <v>106</v>
      </c>
      <c r="B3439">
        <v>2184</v>
      </c>
      <c r="C3439" t="s">
        <v>47</v>
      </c>
      <c r="D3439" t="s">
        <v>35</v>
      </c>
      <c r="E3439" t="s">
        <v>23</v>
      </c>
      <c r="F3439" t="s">
        <v>8</v>
      </c>
      <c r="G3439" t="s">
        <v>14</v>
      </c>
      <c r="H3439" t="s">
        <v>1</v>
      </c>
      <c r="I3439" t="s">
        <v>85</v>
      </c>
      <c r="J3439" t="s">
        <v>86</v>
      </c>
      <c r="K3439">
        <v>296</v>
      </c>
    </row>
    <row r="3440" spans="1:11">
      <c r="A3440" t="s">
        <v>106</v>
      </c>
      <c r="B3440">
        <v>2211</v>
      </c>
      <c r="C3440" t="s">
        <v>54</v>
      </c>
      <c r="D3440" t="s">
        <v>49</v>
      </c>
      <c r="E3440" t="s">
        <v>23</v>
      </c>
      <c r="F3440" t="s">
        <v>12</v>
      </c>
      <c r="G3440" t="s">
        <v>13</v>
      </c>
      <c r="H3440" t="s">
        <v>1</v>
      </c>
      <c r="I3440" t="s">
        <v>85</v>
      </c>
      <c r="J3440" t="s">
        <v>86</v>
      </c>
      <c r="K3440">
        <v>421</v>
      </c>
    </row>
    <row r="3441" spans="1:11">
      <c r="A3441" t="s">
        <v>106</v>
      </c>
      <c r="B3441">
        <v>2221</v>
      </c>
      <c r="C3441" t="s">
        <v>58</v>
      </c>
      <c r="D3441" t="s">
        <v>22</v>
      </c>
      <c r="E3441" t="s">
        <v>23</v>
      </c>
      <c r="F3441" t="s">
        <v>16</v>
      </c>
      <c r="G3441" t="s">
        <v>17</v>
      </c>
      <c r="H3441" t="s">
        <v>1</v>
      </c>
      <c r="I3441" t="s">
        <v>83</v>
      </c>
      <c r="J3441" t="s">
        <v>84</v>
      </c>
      <c r="K3441">
        <v>752</v>
      </c>
    </row>
    <row r="3442" spans="1:11">
      <c r="A3442" t="s">
        <v>106</v>
      </c>
      <c r="B3442">
        <v>2204</v>
      </c>
      <c r="C3442" t="s">
        <v>48</v>
      </c>
      <c r="D3442" t="s">
        <v>49</v>
      </c>
      <c r="E3442" t="s">
        <v>23</v>
      </c>
      <c r="F3442" t="s">
        <v>4</v>
      </c>
      <c r="G3442" t="s">
        <v>6</v>
      </c>
      <c r="H3442" t="s">
        <v>1</v>
      </c>
      <c r="I3442" t="s">
        <v>83</v>
      </c>
      <c r="J3442" t="s">
        <v>84</v>
      </c>
      <c r="K3442">
        <v>1350</v>
      </c>
    </row>
    <row r="3443" spans="1:11">
      <c r="A3443" t="s">
        <v>106</v>
      </c>
      <c r="B3443">
        <v>2194</v>
      </c>
      <c r="C3443" t="s">
        <v>30</v>
      </c>
      <c r="D3443" t="s">
        <v>31</v>
      </c>
      <c r="E3443" t="s">
        <v>23</v>
      </c>
      <c r="F3443" t="s">
        <v>2</v>
      </c>
      <c r="G3443" t="s">
        <v>11</v>
      </c>
      <c r="H3443" t="s">
        <v>5</v>
      </c>
      <c r="I3443" t="s">
        <v>85</v>
      </c>
      <c r="J3443" t="s">
        <v>86</v>
      </c>
      <c r="K3443">
        <v>64</v>
      </c>
    </row>
    <row r="3444" spans="1:11">
      <c r="A3444" t="s">
        <v>106</v>
      </c>
      <c r="B3444">
        <v>2217</v>
      </c>
      <c r="C3444" t="s">
        <v>36</v>
      </c>
      <c r="D3444" t="s">
        <v>22</v>
      </c>
      <c r="E3444" t="s">
        <v>23</v>
      </c>
      <c r="F3444" t="s">
        <v>12</v>
      </c>
      <c r="G3444" t="s">
        <v>13</v>
      </c>
      <c r="H3444" t="s">
        <v>5</v>
      </c>
      <c r="I3444" t="s">
        <v>85</v>
      </c>
      <c r="J3444" t="s">
        <v>86</v>
      </c>
      <c r="K3444">
        <v>542</v>
      </c>
    </row>
    <row r="3445" spans="1:11">
      <c r="A3445" t="s">
        <v>106</v>
      </c>
      <c r="B3445">
        <v>2197</v>
      </c>
      <c r="C3445" t="s">
        <v>62</v>
      </c>
      <c r="D3445" t="s">
        <v>31</v>
      </c>
      <c r="E3445" t="s">
        <v>23</v>
      </c>
      <c r="F3445" t="s">
        <v>0</v>
      </c>
      <c r="G3445" t="s">
        <v>24</v>
      </c>
      <c r="H3445" t="s">
        <v>1</v>
      </c>
      <c r="I3445" t="s">
        <v>85</v>
      </c>
      <c r="J3445" t="s">
        <v>86</v>
      </c>
      <c r="K3445">
        <v>2742</v>
      </c>
    </row>
    <row r="3446" spans="1:11">
      <c r="A3446" t="s">
        <v>106</v>
      </c>
      <c r="B3446">
        <v>2191</v>
      </c>
      <c r="C3446" t="s">
        <v>39</v>
      </c>
      <c r="D3446" t="s">
        <v>35</v>
      </c>
      <c r="E3446" t="s">
        <v>23</v>
      </c>
      <c r="F3446" t="s">
        <v>4</v>
      </c>
      <c r="G3446" t="s">
        <v>6</v>
      </c>
      <c r="H3446" t="s">
        <v>1</v>
      </c>
      <c r="I3446" t="s">
        <v>83</v>
      </c>
      <c r="J3446" t="s">
        <v>84</v>
      </c>
      <c r="K3446">
        <v>12426</v>
      </c>
    </row>
    <row r="3447" spans="1:11">
      <c r="A3447" t="s">
        <v>106</v>
      </c>
      <c r="B3447">
        <v>2217</v>
      </c>
      <c r="C3447" t="s">
        <v>36</v>
      </c>
      <c r="D3447" t="s">
        <v>22</v>
      </c>
      <c r="E3447" t="s">
        <v>23</v>
      </c>
      <c r="F3447" t="s">
        <v>9</v>
      </c>
      <c r="G3447" t="s">
        <v>10</v>
      </c>
      <c r="H3447" t="s">
        <v>1</v>
      </c>
      <c r="I3447" t="s">
        <v>83</v>
      </c>
      <c r="J3447" t="s">
        <v>84</v>
      </c>
      <c r="K3447">
        <v>3916</v>
      </c>
    </row>
    <row r="3448" spans="1:11">
      <c r="A3448" t="s">
        <v>106</v>
      </c>
      <c r="B3448">
        <v>2221</v>
      </c>
      <c r="C3448" t="s">
        <v>58</v>
      </c>
      <c r="D3448" t="s">
        <v>22</v>
      </c>
      <c r="E3448" t="s">
        <v>23</v>
      </c>
      <c r="F3448" t="s">
        <v>8</v>
      </c>
      <c r="G3448" t="s">
        <v>14</v>
      </c>
      <c r="H3448" t="s">
        <v>1</v>
      </c>
      <c r="I3448" t="s">
        <v>85</v>
      </c>
      <c r="J3448" t="s">
        <v>86</v>
      </c>
      <c r="K3448">
        <v>3052</v>
      </c>
    </row>
    <row r="3449" spans="1:11">
      <c r="A3449" t="s">
        <v>106</v>
      </c>
      <c r="B3449">
        <v>2204</v>
      </c>
      <c r="C3449" t="s">
        <v>48</v>
      </c>
      <c r="D3449" t="s">
        <v>49</v>
      </c>
      <c r="E3449" t="s">
        <v>23</v>
      </c>
      <c r="F3449" t="s">
        <v>4</v>
      </c>
      <c r="G3449" t="s">
        <v>6</v>
      </c>
      <c r="H3449" t="s">
        <v>5</v>
      </c>
      <c r="I3449" t="s">
        <v>85</v>
      </c>
      <c r="J3449" t="s">
        <v>86</v>
      </c>
      <c r="K3449">
        <v>20</v>
      </c>
    </row>
    <row r="3450" spans="1:11">
      <c r="A3450" t="s">
        <v>106</v>
      </c>
      <c r="B3450">
        <v>2244</v>
      </c>
      <c r="C3450" t="s">
        <v>45</v>
      </c>
      <c r="D3450" t="s">
        <v>26</v>
      </c>
      <c r="E3450" t="s">
        <v>23</v>
      </c>
      <c r="F3450" t="s">
        <v>2</v>
      </c>
      <c r="G3450" t="s">
        <v>11</v>
      </c>
      <c r="H3450" t="s">
        <v>1</v>
      </c>
      <c r="I3450" t="s">
        <v>85</v>
      </c>
      <c r="J3450" t="s">
        <v>86</v>
      </c>
      <c r="K3450">
        <v>1420</v>
      </c>
    </row>
    <row r="3451" spans="1:11">
      <c r="A3451" t="s">
        <v>106</v>
      </c>
      <c r="B3451">
        <v>2234</v>
      </c>
      <c r="C3451" t="s">
        <v>61</v>
      </c>
      <c r="D3451" t="s">
        <v>38</v>
      </c>
      <c r="E3451" t="s">
        <v>23</v>
      </c>
      <c r="F3451" t="s">
        <v>12</v>
      </c>
      <c r="G3451" t="s">
        <v>13</v>
      </c>
      <c r="H3451" t="s">
        <v>5</v>
      </c>
      <c r="I3451" t="s">
        <v>83</v>
      </c>
      <c r="J3451" t="s">
        <v>84</v>
      </c>
      <c r="K3451">
        <v>598</v>
      </c>
    </row>
    <row r="3452" spans="1:11">
      <c r="A3452" t="s">
        <v>106</v>
      </c>
      <c r="B3452">
        <v>2177</v>
      </c>
      <c r="C3452" t="s">
        <v>52</v>
      </c>
      <c r="D3452" t="s">
        <v>53</v>
      </c>
      <c r="E3452" t="s">
        <v>23</v>
      </c>
      <c r="F3452" t="s">
        <v>93</v>
      </c>
      <c r="G3452" t="s">
        <v>94</v>
      </c>
      <c r="H3452" t="s">
        <v>5</v>
      </c>
      <c r="I3452" t="s">
        <v>83</v>
      </c>
      <c r="J3452" t="s">
        <v>84</v>
      </c>
      <c r="K3452">
        <v>44</v>
      </c>
    </row>
    <row r="3453" spans="1:11">
      <c r="A3453" t="s">
        <v>106</v>
      </c>
      <c r="B3453">
        <v>2177</v>
      </c>
      <c r="C3453" t="s">
        <v>52</v>
      </c>
      <c r="D3453" t="s">
        <v>53</v>
      </c>
      <c r="E3453" t="s">
        <v>23</v>
      </c>
      <c r="F3453" t="s">
        <v>9</v>
      </c>
      <c r="G3453" t="s">
        <v>10</v>
      </c>
      <c r="H3453" t="s">
        <v>1</v>
      </c>
      <c r="I3453" t="s">
        <v>83</v>
      </c>
      <c r="J3453" t="s">
        <v>84</v>
      </c>
      <c r="K3453">
        <v>3730</v>
      </c>
    </row>
    <row r="3454" spans="1:11">
      <c r="A3454" t="s">
        <v>106</v>
      </c>
      <c r="B3454">
        <v>2227</v>
      </c>
      <c r="C3454" t="s">
        <v>44</v>
      </c>
      <c r="D3454" t="s">
        <v>41</v>
      </c>
      <c r="E3454" t="s">
        <v>23</v>
      </c>
      <c r="F3454" t="s">
        <v>0</v>
      </c>
      <c r="G3454" t="s">
        <v>24</v>
      </c>
      <c r="H3454" t="s">
        <v>5</v>
      </c>
      <c r="I3454" t="s">
        <v>85</v>
      </c>
      <c r="J3454" t="s">
        <v>86</v>
      </c>
      <c r="K3454">
        <v>3131</v>
      </c>
    </row>
    <row r="3455" spans="1:11">
      <c r="A3455" t="s">
        <v>106</v>
      </c>
      <c r="B3455">
        <v>2184</v>
      </c>
      <c r="C3455" t="s">
        <v>47</v>
      </c>
      <c r="D3455" t="s">
        <v>35</v>
      </c>
      <c r="E3455" t="s">
        <v>23</v>
      </c>
      <c r="F3455" t="s">
        <v>8</v>
      </c>
      <c r="G3455" t="s">
        <v>14</v>
      </c>
      <c r="H3455" t="s">
        <v>5</v>
      </c>
      <c r="I3455" t="s">
        <v>85</v>
      </c>
      <c r="J3455" t="s">
        <v>86</v>
      </c>
      <c r="K3455">
        <v>65</v>
      </c>
    </row>
    <row r="3456" spans="1:11">
      <c r="A3456" t="s">
        <v>106</v>
      </c>
      <c r="B3456">
        <v>2237</v>
      </c>
      <c r="C3456" t="s">
        <v>42</v>
      </c>
      <c r="D3456" t="s">
        <v>38</v>
      </c>
      <c r="E3456" t="s">
        <v>23</v>
      </c>
      <c r="F3456" t="s">
        <v>16</v>
      </c>
      <c r="G3456" t="s">
        <v>17</v>
      </c>
      <c r="H3456" t="s">
        <v>1</v>
      </c>
      <c r="I3456" t="s">
        <v>83</v>
      </c>
      <c r="J3456" t="s">
        <v>84</v>
      </c>
      <c r="K3456">
        <v>785</v>
      </c>
    </row>
    <row r="3457" spans="1:11">
      <c r="A3457" t="s">
        <v>106</v>
      </c>
      <c r="B3457">
        <v>2154</v>
      </c>
      <c r="C3457" t="s">
        <v>50</v>
      </c>
      <c r="D3457" t="s">
        <v>29</v>
      </c>
      <c r="E3457" t="s">
        <v>23</v>
      </c>
      <c r="F3457" t="s">
        <v>2</v>
      </c>
      <c r="G3457" t="s">
        <v>11</v>
      </c>
      <c r="H3457" t="s">
        <v>1</v>
      </c>
      <c r="I3457" t="s">
        <v>83</v>
      </c>
      <c r="J3457" t="s">
        <v>84</v>
      </c>
      <c r="K3457">
        <v>10169</v>
      </c>
    </row>
    <row r="3458" spans="1:11">
      <c r="A3458" t="s">
        <v>106</v>
      </c>
      <c r="B3458">
        <v>2247</v>
      </c>
      <c r="C3458" t="s">
        <v>64</v>
      </c>
      <c r="D3458" t="s">
        <v>26</v>
      </c>
      <c r="E3458" t="s">
        <v>23</v>
      </c>
      <c r="F3458" t="s">
        <v>16</v>
      </c>
      <c r="G3458" t="s">
        <v>17</v>
      </c>
      <c r="H3458" t="s">
        <v>1</v>
      </c>
      <c r="I3458" t="s">
        <v>83</v>
      </c>
      <c r="J3458" t="s">
        <v>84</v>
      </c>
      <c r="K3458">
        <v>788</v>
      </c>
    </row>
    <row r="3459" spans="1:11">
      <c r="A3459" t="s">
        <v>106</v>
      </c>
      <c r="B3459">
        <v>2244</v>
      </c>
      <c r="C3459" t="s">
        <v>45</v>
      </c>
      <c r="D3459" t="s">
        <v>26</v>
      </c>
      <c r="E3459" t="s">
        <v>23</v>
      </c>
      <c r="F3459" t="s">
        <v>2</v>
      </c>
      <c r="G3459" t="s">
        <v>11</v>
      </c>
      <c r="H3459" t="s">
        <v>1</v>
      </c>
      <c r="I3459" t="s">
        <v>83</v>
      </c>
      <c r="J3459" t="s">
        <v>84</v>
      </c>
      <c r="K3459">
        <v>7895</v>
      </c>
    </row>
    <row r="3460" spans="1:11">
      <c r="A3460" t="s">
        <v>106</v>
      </c>
      <c r="B3460">
        <v>2211</v>
      </c>
      <c r="C3460" t="s">
        <v>54</v>
      </c>
      <c r="D3460" t="s">
        <v>49</v>
      </c>
      <c r="E3460" t="s">
        <v>23</v>
      </c>
      <c r="F3460" t="s">
        <v>12</v>
      </c>
      <c r="G3460" t="s">
        <v>13</v>
      </c>
      <c r="H3460" t="s">
        <v>1</v>
      </c>
      <c r="I3460" t="s">
        <v>83</v>
      </c>
      <c r="J3460" t="s">
        <v>84</v>
      </c>
      <c r="K3460">
        <v>3564</v>
      </c>
    </row>
    <row r="3461" spans="1:11">
      <c r="A3461" t="s">
        <v>106</v>
      </c>
      <c r="B3461">
        <v>2227</v>
      </c>
      <c r="C3461" t="s">
        <v>44</v>
      </c>
      <c r="D3461" t="s">
        <v>41</v>
      </c>
      <c r="E3461" t="s">
        <v>23</v>
      </c>
      <c r="F3461" t="s">
        <v>0</v>
      </c>
      <c r="G3461" t="s">
        <v>24</v>
      </c>
      <c r="H3461" t="s">
        <v>1</v>
      </c>
      <c r="I3461" t="s">
        <v>85</v>
      </c>
      <c r="J3461" t="s">
        <v>86</v>
      </c>
      <c r="K3461">
        <v>3168</v>
      </c>
    </row>
    <row r="3462" spans="1:11">
      <c r="A3462" t="s">
        <v>106</v>
      </c>
      <c r="B3462">
        <v>2181</v>
      </c>
      <c r="C3462" t="s">
        <v>55</v>
      </c>
      <c r="D3462" t="s">
        <v>53</v>
      </c>
      <c r="E3462" t="s">
        <v>23</v>
      </c>
      <c r="F3462" t="s">
        <v>16</v>
      </c>
      <c r="G3462" t="s">
        <v>17</v>
      </c>
      <c r="H3462" t="s">
        <v>1</v>
      </c>
      <c r="I3462" t="s">
        <v>83</v>
      </c>
      <c r="J3462" t="s">
        <v>84</v>
      </c>
      <c r="K3462">
        <v>647</v>
      </c>
    </row>
    <row r="3463" spans="1:11">
      <c r="A3463" t="s">
        <v>106</v>
      </c>
      <c r="B3463">
        <v>2184</v>
      </c>
      <c r="C3463" t="s">
        <v>47</v>
      </c>
      <c r="D3463" t="s">
        <v>35</v>
      </c>
      <c r="E3463" t="s">
        <v>23</v>
      </c>
      <c r="F3463" t="s">
        <v>3</v>
      </c>
      <c r="G3463" t="s">
        <v>43</v>
      </c>
      <c r="H3463" t="s">
        <v>5</v>
      </c>
      <c r="I3463" t="s">
        <v>83</v>
      </c>
      <c r="J3463" t="s">
        <v>84</v>
      </c>
      <c r="K3463">
        <v>3844</v>
      </c>
    </row>
    <row r="3464" spans="1:11">
      <c r="A3464" t="s">
        <v>106</v>
      </c>
      <c r="B3464">
        <v>2191</v>
      </c>
      <c r="C3464" t="s">
        <v>39</v>
      </c>
      <c r="D3464" t="s">
        <v>35</v>
      </c>
      <c r="E3464" t="s">
        <v>23</v>
      </c>
      <c r="F3464" t="s">
        <v>12</v>
      </c>
      <c r="G3464" t="s">
        <v>13</v>
      </c>
      <c r="H3464" t="s">
        <v>1</v>
      </c>
      <c r="I3464" t="s">
        <v>85</v>
      </c>
      <c r="J3464" t="s">
        <v>86</v>
      </c>
      <c r="K3464">
        <v>985</v>
      </c>
    </row>
    <row r="3465" spans="1:11">
      <c r="A3465" t="s">
        <v>106</v>
      </c>
      <c r="B3465">
        <v>2237</v>
      </c>
      <c r="C3465" t="s">
        <v>42</v>
      </c>
      <c r="D3465" t="s">
        <v>38</v>
      </c>
      <c r="E3465" t="s">
        <v>23</v>
      </c>
      <c r="F3465" t="s">
        <v>2</v>
      </c>
      <c r="G3465" t="s">
        <v>11</v>
      </c>
      <c r="H3465" t="s">
        <v>5</v>
      </c>
      <c r="I3465" t="s">
        <v>85</v>
      </c>
      <c r="J3465" t="s">
        <v>86</v>
      </c>
      <c r="K3465">
        <v>463</v>
      </c>
    </row>
    <row r="3466" spans="1:11">
      <c r="A3466" t="s">
        <v>106</v>
      </c>
      <c r="B3466">
        <v>2181</v>
      </c>
      <c r="C3466" t="s">
        <v>55</v>
      </c>
      <c r="D3466" t="s">
        <v>53</v>
      </c>
      <c r="E3466" t="s">
        <v>23</v>
      </c>
      <c r="F3466" t="s">
        <v>8</v>
      </c>
      <c r="G3466" t="s">
        <v>14</v>
      </c>
      <c r="H3466" t="s">
        <v>1</v>
      </c>
      <c r="I3466" t="s">
        <v>85</v>
      </c>
      <c r="J3466" t="s">
        <v>86</v>
      </c>
      <c r="K3466">
        <v>1119</v>
      </c>
    </row>
    <row r="3467" spans="1:11">
      <c r="A3467" t="s">
        <v>106</v>
      </c>
      <c r="B3467">
        <v>2197</v>
      </c>
      <c r="C3467" t="s">
        <v>62</v>
      </c>
      <c r="D3467" t="s">
        <v>31</v>
      </c>
      <c r="E3467" t="s">
        <v>23</v>
      </c>
      <c r="F3467" t="s">
        <v>3</v>
      </c>
      <c r="G3467" t="s">
        <v>43</v>
      </c>
      <c r="H3467" t="s">
        <v>1</v>
      </c>
      <c r="I3467" t="s">
        <v>83</v>
      </c>
      <c r="J3467" t="s">
        <v>84</v>
      </c>
      <c r="K3467">
        <v>3240</v>
      </c>
    </row>
    <row r="3468" spans="1:11">
      <c r="A3468" t="s">
        <v>106</v>
      </c>
      <c r="B3468">
        <v>2247</v>
      </c>
      <c r="C3468" t="s">
        <v>64</v>
      </c>
      <c r="D3468" t="s">
        <v>26</v>
      </c>
      <c r="E3468" t="s">
        <v>23</v>
      </c>
      <c r="F3468" t="s">
        <v>8</v>
      </c>
      <c r="G3468" t="s">
        <v>14</v>
      </c>
      <c r="H3468" t="s">
        <v>5</v>
      </c>
      <c r="I3468" t="s">
        <v>83</v>
      </c>
      <c r="J3468" t="s">
        <v>84</v>
      </c>
      <c r="K3468">
        <v>1059.5</v>
      </c>
    </row>
    <row r="3469" spans="1:11">
      <c r="A3469" t="s">
        <v>106</v>
      </c>
      <c r="B3469">
        <v>2154</v>
      </c>
      <c r="C3469" t="s">
        <v>50</v>
      </c>
      <c r="D3469" t="s">
        <v>29</v>
      </c>
      <c r="E3469" t="s">
        <v>23</v>
      </c>
      <c r="F3469" t="s">
        <v>0</v>
      </c>
      <c r="G3469" t="s">
        <v>24</v>
      </c>
      <c r="H3469" t="s">
        <v>1</v>
      </c>
      <c r="I3469" t="s">
        <v>85</v>
      </c>
      <c r="J3469" t="s">
        <v>86</v>
      </c>
      <c r="K3469">
        <v>1034</v>
      </c>
    </row>
    <row r="3470" spans="1:11">
      <c r="A3470" t="s">
        <v>106</v>
      </c>
      <c r="B3470">
        <v>2181</v>
      </c>
      <c r="C3470" t="s">
        <v>55</v>
      </c>
      <c r="D3470" t="s">
        <v>53</v>
      </c>
      <c r="E3470" t="s">
        <v>23</v>
      </c>
      <c r="F3470" t="s">
        <v>12</v>
      </c>
      <c r="G3470" t="s">
        <v>13</v>
      </c>
      <c r="H3470" t="s">
        <v>5</v>
      </c>
      <c r="I3470" t="s">
        <v>83</v>
      </c>
      <c r="J3470" t="s">
        <v>84</v>
      </c>
      <c r="K3470">
        <v>1551</v>
      </c>
    </row>
    <row r="3471" spans="1:11">
      <c r="A3471" t="s">
        <v>106</v>
      </c>
      <c r="B3471">
        <v>2187</v>
      </c>
      <c r="C3471" t="s">
        <v>34</v>
      </c>
      <c r="D3471" t="s">
        <v>35</v>
      </c>
      <c r="E3471" t="s">
        <v>23</v>
      </c>
      <c r="F3471" t="s">
        <v>2</v>
      </c>
      <c r="G3471" t="s">
        <v>11</v>
      </c>
      <c r="H3471" t="s">
        <v>1</v>
      </c>
      <c r="I3471" t="s">
        <v>83</v>
      </c>
      <c r="J3471" t="s">
        <v>84</v>
      </c>
      <c r="K3471">
        <v>67723</v>
      </c>
    </row>
    <row r="3472" spans="1:11">
      <c r="A3472" t="s">
        <v>106</v>
      </c>
      <c r="B3472">
        <v>2201</v>
      </c>
      <c r="C3472" t="s">
        <v>51</v>
      </c>
      <c r="D3472" t="s">
        <v>31</v>
      </c>
      <c r="E3472" t="s">
        <v>23</v>
      </c>
      <c r="F3472" t="s">
        <v>8</v>
      </c>
      <c r="G3472" t="s">
        <v>14</v>
      </c>
      <c r="H3472" t="s">
        <v>5</v>
      </c>
      <c r="I3472" t="s">
        <v>85</v>
      </c>
      <c r="J3472" t="s">
        <v>86</v>
      </c>
      <c r="K3472">
        <v>1055</v>
      </c>
    </row>
    <row r="3473" spans="1:11">
      <c r="A3473" t="s">
        <v>106</v>
      </c>
      <c r="B3473">
        <v>2157</v>
      </c>
      <c r="C3473" t="s">
        <v>46</v>
      </c>
      <c r="D3473" t="s">
        <v>29</v>
      </c>
      <c r="E3473" t="s">
        <v>23</v>
      </c>
      <c r="F3473" t="s">
        <v>2</v>
      </c>
      <c r="G3473" t="s">
        <v>11</v>
      </c>
      <c r="H3473" t="s">
        <v>1</v>
      </c>
      <c r="I3473" t="s">
        <v>85</v>
      </c>
      <c r="J3473" t="s">
        <v>86</v>
      </c>
      <c r="K3473">
        <v>9613</v>
      </c>
    </row>
    <row r="3474" spans="1:11">
      <c r="A3474" t="s">
        <v>106</v>
      </c>
      <c r="B3474">
        <v>2177</v>
      </c>
      <c r="C3474" t="s">
        <v>52</v>
      </c>
      <c r="D3474" t="s">
        <v>53</v>
      </c>
      <c r="E3474" t="s">
        <v>23</v>
      </c>
      <c r="F3474" t="s">
        <v>9</v>
      </c>
      <c r="G3474" t="s">
        <v>10</v>
      </c>
      <c r="H3474" t="s">
        <v>5</v>
      </c>
      <c r="I3474" t="s">
        <v>85</v>
      </c>
      <c r="J3474" t="s">
        <v>86</v>
      </c>
      <c r="K3474">
        <v>838</v>
      </c>
    </row>
    <row r="3475" spans="1:11">
      <c r="A3475" t="s">
        <v>106</v>
      </c>
      <c r="B3475">
        <v>2181</v>
      </c>
      <c r="C3475" t="s">
        <v>55</v>
      </c>
      <c r="D3475" t="s">
        <v>53</v>
      </c>
      <c r="E3475" t="s">
        <v>23</v>
      </c>
      <c r="F3475" t="s">
        <v>0</v>
      </c>
      <c r="G3475" t="s">
        <v>24</v>
      </c>
      <c r="H3475" t="s">
        <v>1</v>
      </c>
      <c r="I3475" t="s">
        <v>83</v>
      </c>
      <c r="J3475" t="s">
        <v>84</v>
      </c>
      <c r="K3475">
        <v>16513</v>
      </c>
    </row>
    <row r="3476" spans="1:11">
      <c r="A3476" t="s">
        <v>106</v>
      </c>
      <c r="B3476">
        <v>2197</v>
      </c>
      <c r="C3476" t="s">
        <v>62</v>
      </c>
      <c r="D3476" t="s">
        <v>31</v>
      </c>
      <c r="E3476" t="s">
        <v>23</v>
      </c>
      <c r="F3476" t="s">
        <v>4</v>
      </c>
      <c r="G3476" t="s">
        <v>6</v>
      </c>
      <c r="H3476" t="s">
        <v>5</v>
      </c>
      <c r="I3476" t="s">
        <v>85</v>
      </c>
      <c r="J3476" t="s">
        <v>86</v>
      </c>
      <c r="K3476">
        <v>76</v>
      </c>
    </row>
    <row r="3477" spans="1:11">
      <c r="A3477" t="s">
        <v>106</v>
      </c>
      <c r="B3477">
        <v>2227</v>
      </c>
      <c r="C3477" t="s">
        <v>44</v>
      </c>
      <c r="D3477" t="s">
        <v>41</v>
      </c>
      <c r="E3477" t="s">
        <v>23</v>
      </c>
      <c r="F3477" t="s">
        <v>95</v>
      </c>
      <c r="G3477" t="s">
        <v>96</v>
      </c>
      <c r="H3477" t="s">
        <v>97</v>
      </c>
      <c r="I3477" t="s">
        <v>83</v>
      </c>
      <c r="J3477" t="s">
        <v>84</v>
      </c>
      <c r="K3477">
        <v>3</v>
      </c>
    </row>
    <row r="3478" spans="1:11">
      <c r="A3478" t="s">
        <v>106</v>
      </c>
      <c r="B3478">
        <v>2231</v>
      </c>
      <c r="C3478" t="s">
        <v>40</v>
      </c>
      <c r="D3478" t="s">
        <v>41</v>
      </c>
      <c r="E3478" t="s">
        <v>23</v>
      </c>
      <c r="F3478" t="s">
        <v>12</v>
      </c>
      <c r="G3478" t="s">
        <v>13</v>
      </c>
      <c r="H3478" t="s">
        <v>5</v>
      </c>
      <c r="I3478" t="s">
        <v>85</v>
      </c>
      <c r="J3478" t="s">
        <v>86</v>
      </c>
      <c r="K3478">
        <v>441</v>
      </c>
    </row>
    <row r="3479" spans="1:11">
      <c r="A3479" t="s">
        <v>106</v>
      </c>
      <c r="B3479">
        <v>2201</v>
      </c>
      <c r="C3479" t="s">
        <v>51</v>
      </c>
      <c r="D3479" t="s">
        <v>31</v>
      </c>
      <c r="E3479" t="s">
        <v>23</v>
      </c>
      <c r="F3479" t="s">
        <v>98</v>
      </c>
      <c r="G3479" t="s">
        <v>99</v>
      </c>
      <c r="H3479" t="s">
        <v>5</v>
      </c>
      <c r="I3479" t="s">
        <v>83</v>
      </c>
      <c r="J3479" t="s">
        <v>84</v>
      </c>
      <c r="K3479">
        <v>21</v>
      </c>
    </row>
    <row r="3480" spans="1:11">
      <c r="A3480" t="s">
        <v>106</v>
      </c>
      <c r="B3480">
        <v>2217</v>
      </c>
      <c r="C3480" t="s">
        <v>36</v>
      </c>
      <c r="D3480" t="s">
        <v>22</v>
      </c>
      <c r="E3480" t="s">
        <v>23</v>
      </c>
      <c r="F3480" t="s">
        <v>3</v>
      </c>
      <c r="G3480" t="s">
        <v>43</v>
      </c>
      <c r="H3480" t="s">
        <v>1</v>
      </c>
      <c r="I3480" t="s">
        <v>85</v>
      </c>
      <c r="J3480" t="s">
        <v>86</v>
      </c>
      <c r="K3480">
        <v>337</v>
      </c>
    </row>
    <row r="3481" spans="1:11">
      <c r="A3481" t="s">
        <v>106</v>
      </c>
      <c r="B3481">
        <v>2161</v>
      </c>
      <c r="C3481" t="s">
        <v>28</v>
      </c>
      <c r="D3481" t="s">
        <v>29</v>
      </c>
      <c r="E3481" t="s">
        <v>23</v>
      </c>
      <c r="F3481" t="s">
        <v>2</v>
      </c>
      <c r="G3481" t="s">
        <v>11</v>
      </c>
      <c r="H3481" t="s">
        <v>5</v>
      </c>
      <c r="I3481" t="s">
        <v>83</v>
      </c>
      <c r="J3481" t="s">
        <v>84</v>
      </c>
      <c r="K3481">
        <v>2623.5</v>
      </c>
    </row>
    <row r="3482" spans="1:11">
      <c r="A3482" t="s">
        <v>106</v>
      </c>
      <c r="B3482">
        <v>2231</v>
      </c>
      <c r="C3482" t="s">
        <v>40</v>
      </c>
      <c r="D3482" t="s">
        <v>41</v>
      </c>
      <c r="E3482" t="s">
        <v>23</v>
      </c>
      <c r="F3482" t="s">
        <v>4</v>
      </c>
      <c r="G3482" t="s">
        <v>6</v>
      </c>
      <c r="H3482" t="s">
        <v>5</v>
      </c>
      <c r="I3482" t="s">
        <v>85</v>
      </c>
      <c r="J3482" t="s">
        <v>86</v>
      </c>
      <c r="K3482">
        <v>78</v>
      </c>
    </row>
    <row r="3483" spans="1:11">
      <c r="A3483" t="s">
        <v>106</v>
      </c>
      <c r="B3483">
        <v>2217</v>
      </c>
      <c r="C3483" t="s">
        <v>36</v>
      </c>
      <c r="D3483" t="s">
        <v>22</v>
      </c>
      <c r="E3483" t="s">
        <v>23</v>
      </c>
      <c r="F3483" t="s">
        <v>12</v>
      </c>
      <c r="G3483" t="s">
        <v>13</v>
      </c>
      <c r="H3483" t="s">
        <v>1</v>
      </c>
      <c r="I3483" t="s">
        <v>83</v>
      </c>
      <c r="J3483" t="s">
        <v>84</v>
      </c>
      <c r="K3483">
        <v>4114</v>
      </c>
    </row>
    <row r="3484" spans="1:11">
      <c r="A3484" t="s">
        <v>106</v>
      </c>
      <c r="B3484">
        <v>2181</v>
      </c>
      <c r="C3484" t="s">
        <v>55</v>
      </c>
      <c r="D3484" t="s">
        <v>53</v>
      </c>
      <c r="E3484" t="s">
        <v>23</v>
      </c>
      <c r="F3484" t="s">
        <v>9</v>
      </c>
      <c r="G3484" t="s">
        <v>10</v>
      </c>
      <c r="H3484" t="s">
        <v>5</v>
      </c>
      <c r="I3484" t="s">
        <v>85</v>
      </c>
      <c r="J3484" t="s">
        <v>86</v>
      </c>
      <c r="K3484">
        <v>634</v>
      </c>
    </row>
    <row r="3485" spans="1:11">
      <c r="A3485" t="s">
        <v>106</v>
      </c>
      <c r="B3485">
        <v>2174</v>
      </c>
      <c r="C3485" t="s">
        <v>59</v>
      </c>
      <c r="D3485" t="s">
        <v>53</v>
      </c>
      <c r="E3485" t="s">
        <v>23</v>
      </c>
      <c r="F3485" t="s">
        <v>16</v>
      </c>
      <c r="G3485" t="s">
        <v>17</v>
      </c>
      <c r="H3485" t="s">
        <v>1</v>
      </c>
      <c r="I3485" t="s">
        <v>83</v>
      </c>
      <c r="J3485" t="s">
        <v>84</v>
      </c>
      <c r="K3485">
        <v>813</v>
      </c>
    </row>
    <row r="3486" spans="1:11">
      <c r="A3486" t="s">
        <v>106</v>
      </c>
      <c r="B3486">
        <v>2251</v>
      </c>
      <c r="C3486" t="s">
        <v>25</v>
      </c>
      <c r="D3486" t="s">
        <v>26</v>
      </c>
      <c r="E3486" t="s">
        <v>27</v>
      </c>
      <c r="F3486" t="s">
        <v>0</v>
      </c>
      <c r="G3486" t="s">
        <v>24</v>
      </c>
      <c r="H3486" t="s">
        <v>5</v>
      </c>
      <c r="I3486" t="s">
        <v>85</v>
      </c>
      <c r="J3486" t="s">
        <v>86</v>
      </c>
      <c r="K3486">
        <v>1781</v>
      </c>
    </row>
    <row r="3487" spans="1:11">
      <c r="A3487" t="s">
        <v>106</v>
      </c>
      <c r="B3487">
        <v>2247</v>
      </c>
      <c r="C3487" t="s">
        <v>64</v>
      </c>
      <c r="D3487" t="s">
        <v>26</v>
      </c>
      <c r="E3487" t="s">
        <v>23</v>
      </c>
      <c r="F3487" t="s">
        <v>9</v>
      </c>
      <c r="G3487" t="s">
        <v>10</v>
      </c>
      <c r="H3487" t="s">
        <v>5</v>
      </c>
      <c r="I3487" t="s">
        <v>85</v>
      </c>
      <c r="J3487" t="s">
        <v>86</v>
      </c>
      <c r="K3487">
        <v>344</v>
      </c>
    </row>
    <row r="3488" spans="1:11">
      <c r="A3488" t="s">
        <v>106</v>
      </c>
      <c r="B3488">
        <v>2247</v>
      </c>
      <c r="C3488" t="s">
        <v>64</v>
      </c>
      <c r="D3488" t="s">
        <v>26</v>
      </c>
      <c r="E3488" t="s">
        <v>23</v>
      </c>
      <c r="F3488" t="s">
        <v>3</v>
      </c>
      <c r="G3488" t="s">
        <v>43</v>
      </c>
      <c r="H3488" t="s">
        <v>5</v>
      </c>
      <c r="I3488" t="s">
        <v>83</v>
      </c>
      <c r="J3488" t="s">
        <v>84</v>
      </c>
      <c r="K3488">
        <v>5993</v>
      </c>
    </row>
    <row r="3489" spans="1:11">
      <c r="A3489" t="s">
        <v>106</v>
      </c>
      <c r="B3489">
        <v>2204</v>
      </c>
      <c r="C3489" t="s">
        <v>48</v>
      </c>
      <c r="D3489" t="s">
        <v>49</v>
      </c>
      <c r="E3489" t="s">
        <v>23</v>
      </c>
      <c r="F3489" t="s">
        <v>9</v>
      </c>
      <c r="G3489" t="s">
        <v>10</v>
      </c>
      <c r="H3489" t="s">
        <v>1</v>
      </c>
      <c r="I3489" t="s">
        <v>85</v>
      </c>
      <c r="J3489" t="s">
        <v>86</v>
      </c>
      <c r="K3489">
        <v>178</v>
      </c>
    </row>
    <row r="3490" spans="1:11">
      <c r="A3490" t="s">
        <v>106</v>
      </c>
      <c r="B3490">
        <v>2187</v>
      </c>
      <c r="C3490" t="s">
        <v>34</v>
      </c>
      <c r="D3490" t="s">
        <v>35</v>
      </c>
      <c r="E3490" t="s">
        <v>23</v>
      </c>
      <c r="F3490" t="s">
        <v>2</v>
      </c>
      <c r="G3490" t="s">
        <v>11</v>
      </c>
      <c r="H3490" t="s">
        <v>5</v>
      </c>
      <c r="I3490" t="s">
        <v>85</v>
      </c>
      <c r="J3490" t="s">
        <v>86</v>
      </c>
      <c r="K3490">
        <v>701</v>
      </c>
    </row>
    <row r="3491" spans="1:11">
      <c r="A3491" t="s">
        <v>106</v>
      </c>
      <c r="B3491">
        <v>2217</v>
      </c>
      <c r="C3491" t="s">
        <v>36</v>
      </c>
      <c r="D3491" t="s">
        <v>22</v>
      </c>
      <c r="E3491" t="s">
        <v>23</v>
      </c>
      <c r="F3491" t="s">
        <v>8</v>
      </c>
      <c r="G3491" t="s">
        <v>14</v>
      </c>
      <c r="H3491" t="s">
        <v>5</v>
      </c>
      <c r="I3491" t="s">
        <v>83</v>
      </c>
      <c r="J3491" t="s">
        <v>84</v>
      </c>
      <c r="K3491">
        <v>1433</v>
      </c>
    </row>
    <row r="3492" spans="1:11">
      <c r="A3492" t="s">
        <v>106</v>
      </c>
      <c r="B3492">
        <v>2161</v>
      </c>
      <c r="C3492" t="s">
        <v>28</v>
      </c>
      <c r="D3492" t="s">
        <v>29</v>
      </c>
      <c r="E3492" t="s">
        <v>23</v>
      </c>
      <c r="F3492" t="s">
        <v>0</v>
      </c>
      <c r="G3492" t="s">
        <v>24</v>
      </c>
      <c r="H3492" t="s">
        <v>5</v>
      </c>
      <c r="I3492" t="s">
        <v>83</v>
      </c>
      <c r="J3492" t="s">
        <v>84</v>
      </c>
      <c r="K3492">
        <v>5600</v>
      </c>
    </row>
    <row r="3493" spans="1:11">
      <c r="A3493" t="s">
        <v>106</v>
      </c>
      <c r="B3493">
        <v>2161</v>
      </c>
      <c r="C3493" t="s">
        <v>28</v>
      </c>
      <c r="D3493" t="s">
        <v>29</v>
      </c>
      <c r="E3493" t="s">
        <v>23</v>
      </c>
      <c r="F3493" t="s">
        <v>8</v>
      </c>
      <c r="G3493" t="s">
        <v>14</v>
      </c>
      <c r="H3493" t="s">
        <v>5</v>
      </c>
      <c r="I3493" t="s">
        <v>85</v>
      </c>
      <c r="J3493" t="s">
        <v>86</v>
      </c>
      <c r="K3493">
        <v>1627</v>
      </c>
    </row>
    <row r="3494" spans="1:11">
      <c r="A3494" t="s">
        <v>106</v>
      </c>
      <c r="B3494">
        <v>2237</v>
      </c>
      <c r="C3494" t="s">
        <v>42</v>
      </c>
      <c r="D3494" t="s">
        <v>38</v>
      </c>
      <c r="E3494" t="s">
        <v>23</v>
      </c>
      <c r="F3494" t="s">
        <v>16</v>
      </c>
      <c r="G3494" t="s">
        <v>17</v>
      </c>
      <c r="H3494" t="s">
        <v>1</v>
      </c>
      <c r="I3494" t="s">
        <v>85</v>
      </c>
      <c r="J3494" t="s">
        <v>86</v>
      </c>
      <c r="K3494">
        <v>55</v>
      </c>
    </row>
    <row r="3495" spans="1:11">
      <c r="A3495" t="s">
        <v>106</v>
      </c>
      <c r="B3495">
        <v>2201</v>
      </c>
      <c r="C3495" t="s">
        <v>51</v>
      </c>
      <c r="D3495" t="s">
        <v>31</v>
      </c>
      <c r="E3495" t="s">
        <v>23</v>
      </c>
      <c r="F3495" t="s">
        <v>16</v>
      </c>
      <c r="G3495" t="s">
        <v>17</v>
      </c>
      <c r="H3495" t="s">
        <v>1</v>
      </c>
      <c r="I3495" t="s">
        <v>85</v>
      </c>
      <c r="J3495" t="s">
        <v>86</v>
      </c>
      <c r="K3495">
        <v>101</v>
      </c>
    </row>
    <row r="3496" spans="1:11">
      <c r="A3496" t="s">
        <v>106</v>
      </c>
      <c r="B3496">
        <v>2157</v>
      </c>
      <c r="C3496" t="s">
        <v>46</v>
      </c>
      <c r="D3496" t="s">
        <v>29</v>
      </c>
      <c r="E3496" t="s">
        <v>23</v>
      </c>
      <c r="F3496" t="s">
        <v>9</v>
      </c>
      <c r="G3496" t="s">
        <v>10</v>
      </c>
      <c r="H3496" t="s">
        <v>5</v>
      </c>
      <c r="I3496" t="s">
        <v>85</v>
      </c>
      <c r="J3496" t="s">
        <v>86</v>
      </c>
      <c r="K3496">
        <v>1063</v>
      </c>
    </row>
    <row r="3497" spans="1:11">
      <c r="A3497" t="s">
        <v>106</v>
      </c>
      <c r="B3497">
        <v>2204</v>
      </c>
      <c r="C3497" t="s">
        <v>48</v>
      </c>
      <c r="D3497" t="s">
        <v>49</v>
      </c>
      <c r="E3497" t="s">
        <v>23</v>
      </c>
      <c r="F3497" t="s">
        <v>98</v>
      </c>
      <c r="G3497" t="s">
        <v>99</v>
      </c>
      <c r="H3497" t="s">
        <v>5</v>
      </c>
      <c r="I3497" t="s">
        <v>83</v>
      </c>
      <c r="J3497" t="s">
        <v>84</v>
      </c>
      <c r="K3497">
        <v>2</v>
      </c>
    </row>
    <row r="3498" spans="1:11">
      <c r="A3498" t="s">
        <v>106</v>
      </c>
      <c r="B3498">
        <v>2237</v>
      </c>
      <c r="C3498" t="s">
        <v>42</v>
      </c>
      <c r="D3498" t="s">
        <v>38</v>
      </c>
      <c r="E3498" t="s">
        <v>23</v>
      </c>
      <c r="F3498" t="s">
        <v>12</v>
      </c>
      <c r="G3498" t="s">
        <v>13</v>
      </c>
      <c r="H3498" t="s">
        <v>1</v>
      </c>
      <c r="I3498" t="s">
        <v>85</v>
      </c>
      <c r="J3498" t="s">
        <v>86</v>
      </c>
      <c r="K3498">
        <v>397</v>
      </c>
    </row>
    <row r="3499" spans="1:11">
      <c r="A3499" t="s">
        <v>106</v>
      </c>
      <c r="B3499">
        <v>2184</v>
      </c>
      <c r="C3499" t="s">
        <v>47</v>
      </c>
      <c r="D3499" t="s">
        <v>35</v>
      </c>
      <c r="E3499" t="s">
        <v>23</v>
      </c>
      <c r="F3499" t="s">
        <v>2</v>
      </c>
      <c r="G3499" t="s">
        <v>11</v>
      </c>
      <c r="H3499" t="s">
        <v>5</v>
      </c>
      <c r="I3499" t="s">
        <v>85</v>
      </c>
      <c r="J3499" t="s">
        <v>86</v>
      </c>
      <c r="K3499">
        <v>57</v>
      </c>
    </row>
    <row r="3500" spans="1:11">
      <c r="A3500" t="s">
        <v>106</v>
      </c>
      <c r="B3500">
        <v>2244</v>
      </c>
      <c r="C3500" t="s">
        <v>45</v>
      </c>
      <c r="D3500" t="s">
        <v>26</v>
      </c>
      <c r="E3500" t="s">
        <v>23</v>
      </c>
      <c r="F3500" t="s">
        <v>2</v>
      </c>
      <c r="G3500" t="s">
        <v>11</v>
      </c>
      <c r="H3500" t="s">
        <v>5</v>
      </c>
      <c r="I3500" t="s">
        <v>85</v>
      </c>
      <c r="J3500" t="s">
        <v>86</v>
      </c>
      <c r="K3500">
        <v>55</v>
      </c>
    </row>
    <row r="3501" spans="1:11">
      <c r="A3501" t="s">
        <v>106</v>
      </c>
      <c r="B3501">
        <v>2174</v>
      </c>
      <c r="C3501" t="s">
        <v>59</v>
      </c>
      <c r="D3501" t="s">
        <v>53</v>
      </c>
      <c r="E3501" t="s">
        <v>23</v>
      </c>
      <c r="F3501" t="s">
        <v>9</v>
      </c>
      <c r="G3501" t="s">
        <v>10</v>
      </c>
      <c r="H3501" t="s">
        <v>1</v>
      </c>
      <c r="I3501" t="s">
        <v>83</v>
      </c>
      <c r="J3501" t="s">
        <v>84</v>
      </c>
      <c r="K3501">
        <v>386</v>
      </c>
    </row>
    <row r="3502" spans="1:11">
      <c r="A3502" t="s">
        <v>106</v>
      </c>
      <c r="B3502">
        <v>2157</v>
      </c>
      <c r="C3502" t="s">
        <v>46</v>
      </c>
      <c r="D3502" t="s">
        <v>29</v>
      </c>
      <c r="E3502" t="s">
        <v>23</v>
      </c>
      <c r="F3502" t="s">
        <v>0</v>
      </c>
      <c r="G3502" t="s">
        <v>24</v>
      </c>
      <c r="H3502" t="s">
        <v>1</v>
      </c>
      <c r="I3502" t="s">
        <v>83</v>
      </c>
      <c r="J3502" t="s">
        <v>84</v>
      </c>
      <c r="K3502">
        <v>15634</v>
      </c>
    </row>
    <row r="3503" spans="1:11">
      <c r="A3503" t="s">
        <v>106</v>
      </c>
      <c r="B3503">
        <v>2204</v>
      </c>
      <c r="C3503" t="s">
        <v>48</v>
      </c>
      <c r="D3503" t="s">
        <v>49</v>
      </c>
      <c r="E3503" t="s">
        <v>23</v>
      </c>
      <c r="F3503" t="s">
        <v>0</v>
      </c>
      <c r="G3503" t="s">
        <v>24</v>
      </c>
      <c r="H3503" t="s">
        <v>1</v>
      </c>
      <c r="I3503" t="s">
        <v>85</v>
      </c>
      <c r="J3503" t="s">
        <v>86</v>
      </c>
      <c r="K3503">
        <v>910</v>
      </c>
    </row>
    <row r="3504" spans="1:11">
      <c r="A3504" t="s">
        <v>106</v>
      </c>
      <c r="B3504">
        <v>2177</v>
      </c>
      <c r="C3504" t="s">
        <v>52</v>
      </c>
      <c r="D3504" t="s">
        <v>53</v>
      </c>
      <c r="E3504" t="s">
        <v>23</v>
      </c>
      <c r="F3504" t="s">
        <v>12</v>
      </c>
      <c r="G3504" t="s">
        <v>13</v>
      </c>
      <c r="H3504" t="s">
        <v>5</v>
      </c>
      <c r="I3504" t="s">
        <v>83</v>
      </c>
      <c r="J3504" t="s">
        <v>84</v>
      </c>
      <c r="K3504">
        <v>1614</v>
      </c>
    </row>
    <row r="3505" spans="1:11">
      <c r="A3505" t="s">
        <v>106</v>
      </c>
      <c r="B3505">
        <v>2201</v>
      </c>
      <c r="C3505" t="s">
        <v>51</v>
      </c>
      <c r="D3505" t="s">
        <v>31</v>
      </c>
      <c r="E3505" t="s">
        <v>23</v>
      </c>
      <c r="F3505" t="s">
        <v>3</v>
      </c>
      <c r="G3505" t="s">
        <v>43</v>
      </c>
      <c r="H3505" t="s">
        <v>5</v>
      </c>
      <c r="I3505" t="s">
        <v>85</v>
      </c>
      <c r="J3505" t="s">
        <v>86</v>
      </c>
      <c r="K3505">
        <v>432</v>
      </c>
    </row>
    <row r="3506" spans="1:11">
      <c r="A3506" t="s">
        <v>106</v>
      </c>
      <c r="B3506">
        <v>2171</v>
      </c>
      <c r="C3506" t="s">
        <v>32</v>
      </c>
      <c r="D3506" t="s">
        <v>33</v>
      </c>
      <c r="E3506" t="s">
        <v>23</v>
      </c>
      <c r="F3506" t="s">
        <v>2</v>
      </c>
      <c r="G3506" t="s">
        <v>11</v>
      </c>
      <c r="H3506" t="s">
        <v>1</v>
      </c>
      <c r="I3506" t="s">
        <v>83</v>
      </c>
      <c r="J3506" t="s">
        <v>84</v>
      </c>
      <c r="K3506">
        <v>59795</v>
      </c>
    </row>
    <row r="3507" spans="1:11">
      <c r="A3507" t="s">
        <v>106</v>
      </c>
      <c r="B3507">
        <v>2217</v>
      </c>
      <c r="C3507" t="s">
        <v>36</v>
      </c>
      <c r="D3507" t="s">
        <v>22</v>
      </c>
      <c r="E3507" t="s">
        <v>23</v>
      </c>
      <c r="F3507" t="s">
        <v>2</v>
      </c>
      <c r="G3507" t="s">
        <v>11</v>
      </c>
      <c r="H3507" t="s">
        <v>5</v>
      </c>
      <c r="I3507" t="s">
        <v>83</v>
      </c>
      <c r="J3507" t="s">
        <v>84</v>
      </c>
      <c r="K3507">
        <v>2775</v>
      </c>
    </row>
    <row r="3508" spans="1:11">
      <c r="A3508" t="s">
        <v>106</v>
      </c>
      <c r="B3508">
        <v>2167</v>
      </c>
      <c r="C3508" t="s">
        <v>63</v>
      </c>
      <c r="D3508" t="s">
        <v>33</v>
      </c>
      <c r="E3508" t="s">
        <v>23</v>
      </c>
      <c r="F3508" t="s">
        <v>4</v>
      </c>
      <c r="G3508" t="s">
        <v>6</v>
      </c>
      <c r="H3508" t="s">
        <v>5</v>
      </c>
      <c r="I3508" t="s">
        <v>83</v>
      </c>
      <c r="J3508" t="s">
        <v>84</v>
      </c>
      <c r="K3508">
        <v>123</v>
      </c>
    </row>
    <row r="3509" spans="1:11">
      <c r="A3509" t="s">
        <v>106</v>
      </c>
      <c r="B3509">
        <v>2237</v>
      </c>
      <c r="C3509" t="s">
        <v>42</v>
      </c>
      <c r="D3509" t="s">
        <v>38</v>
      </c>
      <c r="E3509" t="s">
        <v>23</v>
      </c>
      <c r="F3509" t="s">
        <v>0</v>
      </c>
      <c r="G3509" t="s">
        <v>24</v>
      </c>
      <c r="H3509" t="s">
        <v>1</v>
      </c>
      <c r="I3509" t="s">
        <v>85</v>
      </c>
      <c r="J3509" t="s">
        <v>86</v>
      </c>
      <c r="K3509">
        <v>3384</v>
      </c>
    </row>
    <row r="3510" spans="1:11">
      <c r="A3510" t="s">
        <v>106</v>
      </c>
      <c r="B3510">
        <v>2214</v>
      </c>
      <c r="C3510" t="s">
        <v>21</v>
      </c>
      <c r="D3510" t="s">
        <v>22</v>
      </c>
      <c r="E3510" t="s">
        <v>23</v>
      </c>
      <c r="F3510" t="s">
        <v>0</v>
      </c>
      <c r="G3510" t="s">
        <v>24</v>
      </c>
      <c r="H3510" t="s">
        <v>1</v>
      </c>
      <c r="I3510" t="s">
        <v>83</v>
      </c>
      <c r="J3510" t="s">
        <v>84</v>
      </c>
      <c r="K3510">
        <v>4768</v>
      </c>
    </row>
    <row r="3511" spans="1:11">
      <c r="A3511" t="s">
        <v>106</v>
      </c>
      <c r="B3511">
        <v>2241</v>
      </c>
      <c r="C3511" t="s">
        <v>37</v>
      </c>
      <c r="D3511" t="s">
        <v>38</v>
      </c>
      <c r="E3511" t="s">
        <v>23</v>
      </c>
      <c r="F3511" t="s">
        <v>4</v>
      </c>
      <c r="G3511" t="s">
        <v>6</v>
      </c>
      <c r="H3511" t="s">
        <v>5</v>
      </c>
      <c r="I3511" t="s">
        <v>85</v>
      </c>
      <c r="J3511" t="s">
        <v>86</v>
      </c>
      <c r="K3511">
        <v>42</v>
      </c>
    </row>
    <row r="3512" spans="1:11">
      <c r="A3512" t="s">
        <v>106</v>
      </c>
      <c r="B3512">
        <v>2157</v>
      </c>
      <c r="C3512" t="s">
        <v>46</v>
      </c>
      <c r="D3512" t="s">
        <v>29</v>
      </c>
      <c r="E3512" t="s">
        <v>23</v>
      </c>
      <c r="F3512" t="s">
        <v>16</v>
      </c>
      <c r="G3512" t="s">
        <v>17</v>
      </c>
      <c r="H3512" t="s">
        <v>5</v>
      </c>
      <c r="I3512" t="s">
        <v>85</v>
      </c>
      <c r="J3512" t="s">
        <v>86</v>
      </c>
      <c r="K3512">
        <v>185</v>
      </c>
    </row>
    <row r="3513" spans="1:11">
      <c r="A3513" t="s">
        <v>106</v>
      </c>
      <c r="B3513">
        <v>2174</v>
      </c>
      <c r="C3513" t="s">
        <v>59</v>
      </c>
      <c r="D3513" t="s">
        <v>53</v>
      </c>
      <c r="E3513" t="s">
        <v>23</v>
      </c>
      <c r="F3513" t="s">
        <v>4</v>
      </c>
      <c r="G3513" t="s">
        <v>6</v>
      </c>
      <c r="H3513" t="s">
        <v>5</v>
      </c>
      <c r="I3513" t="s">
        <v>83</v>
      </c>
      <c r="J3513" t="s">
        <v>84</v>
      </c>
      <c r="K3513">
        <v>43</v>
      </c>
    </row>
    <row r="3514" spans="1:11">
      <c r="A3514" t="s">
        <v>106</v>
      </c>
      <c r="B3514">
        <v>2237</v>
      </c>
      <c r="C3514" t="s">
        <v>42</v>
      </c>
      <c r="D3514" t="s">
        <v>38</v>
      </c>
      <c r="E3514" t="s">
        <v>23</v>
      </c>
      <c r="F3514" t="s">
        <v>2</v>
      </c>
      <c r="G3514" t="s">
        <v>11</v>
      </c>
      <c r="H3514" t="s">
        <v>1</v>
      </c>
      <c r="I3514" t="s">
        <v>83</v>
      </c>
      <c r="J3514" t="s">
        <v>84</v>
      </c>
      <c r="K3514">
        <v>43850</v>
      </c>
    </row>
    <row r="3515" spans="1:11">
      <c r="A3515" t="s">
        <v>106</v>
      </c>
      <c r="B3515">
        <v>2194</v>
      </c>
      <c r="C3515" t="s">
        <v>30</v>
      </c>
      <c r="D3515" t="s">
        <v>31</v>
      </c>
      <c r="E3515" t="s">
        <v>23</v>
      </c>
      <c r="F3515" t="s">
        <v>4</v>
      </c>
      <c r="G3515" t="s">
        <v>6</v>
      </c>
      <c r="H3515" t="s">
        <v>1</v>
      </c>
      <c r="I3515" t="s">
        <v>85</v>
      </c>
      <c r="J3515" t="s">
        <v>86</v>
      </c>
      <c r="K3515">
        <v>215</v>
      </c>
    </row>
    <row r="3516" spans="1:11">
      <c r="A3516" t="s">
        <v>106</v>
      </c>
      <c r="B3516">
        <v>2174</v>
      </c>
      <c r="C3516" t="s">
        <v>59</v>
      </c>
      <c r="D3516" t="s">
        <v>53</v>
      </c>
      <c r="E3516" t="s">
        <v>23</v>
      </c>
      <c r="F3516" t="s">
        <v>12</v>
      </c>
      <c r="G3516" t="s">
        <v>13</v>
      </c>
      <c r="H3516" t="s">
        <v>1</v>
      </c>
      <c r="I3516" t="s">
        <v>83</v>
      </c>
      <c r="J3516" t="s">
        <v>84</v>
      </c>
      <c r="K3516">
        <v>609</v>
      </c>
    </row>
    <row r="3517" spans="1:11">
      <c r="A3517" t="s">
        <v>106</v>
      </c>
      <c r="B3517">
        <v>2211</v>
      </c>
      <c r="C3517" t="s">
        <v>54</v>
      </c>
      <c r="D3517" t="s">
        <v>49</v>
      </c>
      <c r="E3517" t="s">
        <v>23</v>
      </c>
      <c r="F3517" t="s">
        <v>4</v>
      </c>
      <c r="G3517" t="s">
        <v>6</v>
      </c>
      <c r="H3517" t="s">
        <v>1</v>
      </c>
      <c r="I3517" t="s">
        <v>83</v>
      </c>
      <c r="J3517" t="s">
        <v>84</v>
      </c>
      <c r="K3517">
        <v>11782</v>
      </c>
    </row>
    <row r="3518" spans="1:11">
      <c r="A3518" t="s">
        <v>106</v>
      </c>
      <c r="B3518">
        <v>2181</v>
      </c>
      <c r="C3518" t="s">
        <v>55</v>
      </c>
      <c r="D3518" t="s">
        <v>53</v>
      </c>
      <c r="E3518" t="s">
        <v>23</v>
      </c>
      <c r="F3518" t="s">
        <v>3</v>
      </c>
      <c r="G3518" t="s">
        <v>43</v>
      </c>
      <c r="H3518" t="s">
        <v>5</v>
      </c>
      <c r="I3518" t="s">
        <v>85</v>
      </c>
      <c r="J3518" t="s">
        <v>86</v>
      </c>
      <c r="K3518">
        <v>585</v>
      </c>
    </row>
    <row r="3519" spans="1:11">
      <c r="A3519" t="s">
        <v>106</v>
      </c>
      <c r="B3519">
        <v>2207</v>
      </c>
      <c r="C3519" t="s">
        <v>57</v>
      </c>
      <c r="D3519" t="s">
        <v>49</v>
      </c>
      <c r="E3519" t="s">
        <v>23</v>
      </c>
      <c r="F3519" t="s">
        <v>4</v>
      </c>
      <c r="G3519" t="s">
        <v>6</v>
      </c>
      <c r="H3519" t="s">
        <v>1</v>
      </c>
      <c r="I3519" t="s">
        <v>83</v>
      </c>
      <c r="J3519" t="s">
        <v>84</v>
      </c>
      <c r="K3519">
        <v>13160</v>
      </c>
    </row>
    <row r="3520" spans="1:11">
      <c r="A3520" t="s">
        <v>106</v>
      </c>
      <c r="B3520">
        <v>2161</v>
      </c>
      <c r="C3520" t="s">
        <v>28</v>
      </c>
      <c r="D3520" t="s">
        <v>29</v>
      </c>
      <c r="E3520" t="s">
        <v>23</v>
      </c>
      <c r="F3520" t="s">
        <v>2</v>
      </c>
      <c r="G3520" t="s">
        <v>11</v>
      </c>
      <c r="H3520" t="s">
        <v>1</v>
      </c>
      <c r="I3520" t="s">
        <v>83</v>
      </c>
      <c r="J3520" t="s">
        <v>84</v>
      </c>
      <c r="K3520">
        <v>59382</v>
      </c>
    </row>
    <row r="3521" spans="1:11">
      <c r="A3521" t="s">
        <v>106</v>
      </c>
      <c r="B3521">
        <v>2194</v>
      </c>
      <c r="C3521" t="s">
        <v>30</v>
      </c>
      <c r="D3521" t="s">
        <v>31</v>
      </c>
      <c r="E3521" t="s">
        <v>23</v>
      </c>
      <c r="F3521" t="s">
        <v>2</v>
      </c>
      <c r="G3521" t="s">
        <v>11</v>
      </c>
      <c r="H3521" t="s">
        <v>1</v>
      </c>
      <c r="I3521" t="s">
        <v>83</v>
      </c>
      <c r="J3521" t="s">
        <v>84</v>
      </c>
      <c r="K3521">
        <v>9956</v>
      </c>
    </row>
    <row r="3522" spans="1:11">
      <c r="A3522" t="s">
        <v>106</v>
      </c>
      <c r="B3522">
        <v>2214</v>
      </c>
      <c r="C3522" t="s">
        <v>21</v>
      </c>
      <c r="D3522" t="s">
        <v>22</v>
      </c>
      <c r="E3522" t="s">
        <v>23</v>
      </c>
      <c r="F3522" t="s">
        <v>12</v>
      </c>
      <c r="G3522" t="s">
        <v>13</v>
      </c>
      <c r="H3522" t="s">
        <v>1</v>
      </c>
      <c r="I3522" t="s">
        <v>85</v>
      </c>
      <c r="J3522" t="s">
        <v>86</v>
      </c>
      <c r="K3522">
        <v>132</v>
      </c>
    </row>
    <row r="3523" spans="1:11">
      <c r="A3523" t="s">
        <v>106</v>
      </c>
      <c r="B3523">
        <v>2207</v>
      </c>
      <c r="C3523" t="s">
        <v>57</v>
      </c>
      <c r="D3523" t="s">
        <v>49</v>
      </c>
      <c r="E3523" t="s">
        <v>23</v>
      </c>
      <c r="F3523" t="s">
        <v>3</v>
      </c>
      <c r="G3523" t="s">
        <v>43</v>
      </c>
      <c r="H3523" t="s">
        <v>1</v>
      </c>
      <c r="I3523" t="s">
        <v>83</v>
      </c>
      <c r="J3523" t="s">
        <v>84</v>
      </c>
      <c r="K3523">
        <v>3189</v>
      </c>
    </row>
    <row r="3524" spans="1:11">
      <c r="A3524" t="s">
        <v>106</v>
      </c>
      <c r="B3524">
        <v>2194</v>
      </c>
      <c r="C3524" t="s">
        <v>30</v>
      </c>
      <c r="D3524" t="s">
        <v>31</v>
      </c>
      <c r="E3524" t="s">
        <v>23</v>
      </c>
      <c r="F3524" t="s">
        <v>2</v>
      </c>
      <c r="G3524" t="s">
        <v>11</v>
      </c>
      <c r="H3524" t="s">
        <v>1</v>
      </c>
      <c r="I3524" t="s">
        <v>85</v>
      </c>
      <c r="J3524" t="s">
        <v>86</v>
      </c>
      <c r="K3524">
        <v>1717</v>
      </c>
    </row>
    <row r="3525" spans="1:11">
      <c r="A3525" t="s">
        <v>106</v>
      </c>
      <c r="B3525">
        <v>2221</v>
      </c>
      <c r="C3525" t="s">
        <v>58</v>
      </c>
      <c r="D3525" t="s">
        <v>22</v>
      </c>
      <c r="E3525" t="s">
        <v>23</v>
      </c>
      <c r="F3525" t="s">
        <v>2</v>
      </c>
      <c r="G3525" t="s">
        <v>11</v>
      </c>
      <c r="H3525" t="s">
        <v>1</v>
      </c>
      <c r="I3525" t="s">
        <v>83</v>
      </c>
      <c r="J3525" t="s">
        <v>84</v>
      </c>
      <c r="K3525">
        <v>43486</v>
      </c>
    </row>
    <row r="3526" spans="1:11">
      <c r="A3526" t="s">
        <v>106</v>
      </c>
      <c r="B3526">
        <v>2247</v>
      </c>
      <c r="C3526" t="s">
        <v>64</v>
      </c>
      <c r="D3526" t="s">
        <v>26</v>
      </c>
      <c r="E3526" t="s">
        <v>23</v>
      </c>
      <c r="F3526" t="s">
        <v>16</v>
      </c>
      <c r="G3526" t="s">
        <v>17</v>
      </c>
      <c r="H3526" t="s">
        <v>5</v>
      </c>
      <c r="I3526" t="s">
        <v>85</v>
      </c>
      <c r="J3526" t="s">
        <v>86</v>
      </c>
      <c r="K3526">
        <v>141</v>
      </c>
    </row>
    <row r="3527" spans="1:11">
      <c r="A3527" t="s">
        <v>106</v>
      </c>
      <c r="B3527">
        <v>2174</v>
      </c>
      <c r="C3527" t="s">
        <v>59</v>
      </c>
      <c r="D3527" t="s">
        <v>53</v>
      </c>
      <c r="E3527" t="s">
        <v>23</v>
      </c>
      <c r="F3527" t="s">
        <v>8</v>
      </c>
      <c r="G3527" t="s">
        <v>14</v>
      </c>
      <c r="H3527" t="s">
        <v>5</v>
      </c>
      <c r="I3527" t="s">
        <v>85</v>
      </c>
      <c r="J3527" t="s">
        <v>86</v>
      </c>
      <c r="K3527">
        <v>74</v>
      </c>
    </row>
    <row r="3528" spans="1:11">
      <c r="A3528" t="s">
        <v>106</v>
      </c>
      <c r="B3528">
        <v>2191</v>
      </c>
      <c r="C3528" t="s">
        <v>39</v>
      </c>
      <c r="D3528" t="s">
        <v>35</v>
      </c>
      <c r="E3528" t="s">
        <v>23</v>
      </c>
      <c r="F3528" t="s">
        <v>8</v>
      </c>
      <c r="G3528" t="s">
        <v>14</v>
      </c>
      <c r="H3528" t="s">
        <v>5</v>
      </c>
      <c r="I3528" t="s">
        <v>83</v>
      </c>
      <c r="J3528" t="s">
        <v>84</v>
      </c>
      <c r="K3528">
        <v>1310</v>
      </c>
    </row>
    <row r="3529" spans="1:11">
      <c r="A3529" t="s">
        <v>106</v>
      </c>
      <c r="B3529">
        <v>2171</v>
      </c>
      <c r="C3529" t="s">
        <v>32</v>
      </c>
      <c r="D3529" t="s">
        <v>33</v>
      </c>
      <c r="E3529" t="s">
        <v>23</v>
      </c>
      <c r="F3529" t="s">
        <v>12</v>
      </c>
      <c r="G3529" t="s">
        <v>13</v>
      </c>
      <c r="H3529" t="s">
        <v>5</v>
      </c>
      <c r="I3529" t="s">
        <v>83</v>
      </c>
      <c r="J3529" t="s">
        <v>84</v>
      </c>
      <c r="K3529">
        <v>1508.5</v>
      </c>
    </row>
    <row r="3530" spans="1:11">
      <c r="A3530" t="s">
        <v>106</v>
      </c>
      <c r="B3530">
        <v>2191</v>
      </c>
      <c r="C3530" t="s">
        <v>39</v>
      </c>
      <c r="D3530" t="s">
        <v>35</v>
      </c>
      <c r="E3530" t="s">
        <v>23</v>
      </c>
      <c r="F3530" t="s">
        <v>12</v>
      </c>
      <c r="G3530" t="s">
        <v>13</v>
      </c>
      <c r="H3530" t="s">
        <v>5</v>
      </c>
      <c r="I3530" t="s">
        <v>83</v>
      </c>
      <c r="J3530" t="s">
        <v>84</v>
      </c>
      <c r="K3530">
        <v>1455</v>
      </c>
    </row>
    <row r="3531" spans="1:11">
      <c r="A3531" t="s">
        <v>106</v>
      </c>
      <c r="B3531">
        <v>2171</v>
      </c>
      <c r="C3531" t="s">
        <v>32</v>
      </c>
      <c r="D3531" t="s">
        <v>33</v>
      </c>
      <c r="E3531" t="s">
        <v>23</v>
      </c>
      <c r="F3531" t="s">
        <v>16</v>
      </c>
      <c r="G3531" t="s">
        <v>17</v>
      </c>
      <c r="H3531" t="s">
        <v>1</v>
      </c>
      <c r="I3531" t="s">
        <v>83</v>
      </c>
      <c r="J3531" t="s">
        <v>84</v>
      </c>
      <c r="K3531">
        <v>283</v>
      </c>
    </row>
    <row r="3532" spans="1:11">
      <c r="A3532" t="s">
        <v>106</v>
      </c>
      <c r="B3532">
        <v>2227</v>
      </c>
      <c r="C3532" t="s">
        <v>44</v>
      </c>
      <c r="D3532" t="s">
        <v>41</v>
      </c>
      <c r="E3532" t="s">
        <v>23</v>
      </c>
      <c r="F3532" t="s">
        <v>9</v>
      </c>
      <c r="G3532" t="s">
        <v>10</v>
      </c>
      <c r="H3532" t="s">
        <v>5</v>
      </c>
      <c r="I3532" t="s">
        <v>85</v>
      </c>
      <c r="J3532" t="s">
        <v>86</v>
      </c>
      <c r="K3532">
        <v>713</v>
      </c>
    </row>
    <row r="3533" spans="1:11">
      <c r="A3533" t="s">
        <v>106</v>
      </c>
      <c r="B3533">
        <v>2247</v>
      </c>
      <c r="C3533" t="s">
        <v>64</v>
      </c>
      <c r="D3533" t="s">
        <v>26</v>
      </c>
      <c r="E3533" t="s">
        <v>23</v>
      </c>
      <c r="F3533" t="s">
        <v>16</v>
      </c>
      <c r="G3533" t="s">
        <v>17</v>
      </c>
      <c r="H3533" t="s">
        <v>1</v>
      </c>
      <c r="I3533" t="s">
        <v>85</v>
      </c>
      <c r="J3533" t="s">
        <v>86</v>
      </c>
      <c r="K3533">
        <v>119</v>
      </c>
    </row>
    <row r="3534" spans="1:11">
      <c r="A3534" t="s">
        <v>106</v>
      </c>
      <c r="B3534">
        <v>2167</v>
      </c>
      <c r="C3534" t="s">
        <v>63</v>
      </c>
      <c r="D3534" t="s">
        <v>33</v>
      </c>
      <c r="E3534" t="s">
        <v>23</v>
      </c>
      <c r="F3534" t="s">
        <v>98</v>
      </c>
      <c r="G3534" t="s">
        <v>99</v>
      </c>
      <c r="H3534" t="s">
        <v>5</v>
      </c>
      <c r="I3534" t="s">
        <v>85</v>
      </c>
      <c r="J3534" t="s">
        <v>86</v>
      </c>
      <c r="K3534">
        <v>2</v>
      </c>
    </row>
    <row r="3535" spans="1:11">
      <c r="A3535" t="s">
        <v>106</v>
      </c>
      <c r="B3535">
        <v>2234</v>
      </c>
      <c r="C3535" t="s">
        <v>61</v>
      </c>
      <c r="D3535" t="s">
        <v>38</v>
      </c>
      <c r="E3535" t="s">
        <v>23</v>
      </c>
      <c r="F3535" t="s">
        <v>0</v>
      </c>
      <c r="G3535" t="s">
        <v>24</v>
      </c>
      <c r="H3535" t="s">
        <v>5</v>
      </c>
      <c r="I3535" t="s">
        <v>85</v>
      </c>
      <c r="J3535" t="s">
        <v>86</v>
      </c>
      <c r="K3535">
        <v>797</v>
      </c>
    </row>
    <row r="3536" spans="1:11">
      <c r="A3536" t="s">
        <v>106</v>
      </c>
      <c r="B3536">
        <v>2251</v>
      </c>
      <c r="C3536" t="s">
        <v>25</v>
      </c>
      <c r="D3536" t="s">
        <v>26</v>
      </c>
      <c r="E3536" t="s">
        <v>27</v>
      </c>
      <c r="F3536" t="s">
        <v>4</v>
      </c>
      <c r="G3536" t="s">
        <v>6</v>
      </c>
      <c r="H3536" t="s">
        <v>5</v>
      </c>
      <c r="I3536" t="s">
        <v>85</v>
      </c>
      <c r="J3536" t="s">
        <v>86</v>
      </c>
      <c r="K3536">
        <v>37</v>
      </c>
    </row>
    <row r="3537" spans="1:11">
      <c r="A3537" t="s">
        <v>106</v>
      </c>
      <c r="B3537">
        <v>2227</v>
      </c>
      <c r="C3537" t="s">
        <v>44</v>
      </c>
      <c r="D3537" t="s">
        <v>41</v>
      </c>
      <c r="E3537" t="s">
        <v>23</v>
      </c>
      <c r="F3537" t="s">
        <v>0</v>
      </c>
      <c r="G3537" t="s">
        <v>24</v>
      </c>
      <c r="H3537" t="s">
        <v>1</v>
      </c>
      <c r="I3537" t="s">
        <v>83</v>
      </c>
      <c r="J3537" t="s">
        <v>84</v>
      </c>
      <c r="K3537">
        <v>22202</v>
      </c>
    </row>
    <row r="3538" spans="1:11">
      <c r="A3538" t="s">
        <v>106</v>
      </c>
      <c r="B3538">
        <v>2187</v>
      </c>
      <c r="C3538" t="s">
        <v>34</v>
      </c>
      <c r="D3538" t="s">
        <v>35</v>
      </c>
      <c r="E3538" t="s">
        <v>23</v>
      </c>
      <c r="F3538" t="s">
        <v>12</v>
      </c>
      <c r="G3538" t="s">
        <v>13</v>
      </c>
      <c r="H3538" t="s">
        <v>5</v>
      </c>
      <c r="I3538" t="s">
        <v>85</v>
      </c>
      <c r="J3538" t="s">
        <v>86</v>
      </c>
      <c r="K3538">
        <v>467</v>
      </c>
    </row>
    <row r="3539" spans="1:11">
      <c r="A3539" t="s">
        <v>106</v>
      </c>
      <c r="B3539">
        <v>2181</v>
      </c>
      <c r="C3539" t="s">
        <v>55</v>
      </c>
      <c r="D3539" t="s">
        <v>53</v>
      </c>
      <c r="E3539" t="s">
        <v>23</v>
      </c>
      <c r="F3539" t="s">
        <v>0</v>
      </c>
      <c r="G3539" t="s">
        <v>24</v>
      </c>
      <c r="H3539" t="s">
        <v>1</v>
      </c>
      <c r="I3539" t="s">
        <v>85</v>
      </c>
      <c r="J3539" t="s">
        <v>86</v>
      </c>
      <c r="K3539">
        <v>2719</v>
      </c>
    </row>
    <row r="3540" spans="1:11">
      <c r="A3540" t="s">
        <v>106</v>
      </c>
      <c r="B3540">
        <v>2177</v>
      </c>
      <c r="C3540" t="s">
        <v>52</v>
      </c>
      <c r="D3540" t="s">
        <v>53</v>
      </c>
      <c r="E3540" t="s">
        <v>23</v>
      </c>
      <c r="F3540" t="s">
        <v>4</v>
      </c>
      <c r="G3540" t="s">
        <v>6</v>
      </c>
      <c r="H3540" t="s">
        <v>1</v>
      </c>
      <c r="I3540" t="s">
        <v>85</v>
      </c>
      <c r="J3540" t="s">
        <v>86</v>
      </c>
      <c r="K3540">
        <v>3050</v>
      </c>
    </row>
    <row r="3541" spans="1:11">
      <c r="A3541" t="s">
        <v>106</v>
      </c>
      <c r="B3541">
        <v>2164</v>
      </c>
      <c r="C3541" t="s">
        <v>56</v>
      </c>
      <c r="D3541" t="s">
        <v>33</v>
      </c>
      <c r="E3541" t="s">
        <v>23</v>
      </c>
      <c r="F3541" t="s">
        <v>4</v>
      </c>
      <c r="G3541" t="s">
        <v>6</v>
      </c>
      <c r="H3541" t="s">
        <v>1</v>
      </c>
      <c r="I3541" t="s">
        <v>83</v>
      </c>
      <c r="J3541" t="s">
        <v>84</v>
      </c>
      <c r="K3541">
        <v>644</v>
      </c>
    </row>
    <row r="3542" spans="1:11">
      <c r="A3542" t="s">
        <v>106</v>
      </c>
      <c r="B3542">
        <v>2161</v>
      </c>
      <c r="C3542" t="s">
        <v>28</v>
      </c>
      <c r="D3542" t="s">
        <v>29</v>
      </c>
      <c r="E3542" t="s">
        <v>23</v>
      </c>
      <c r="F3542" t="s">
        <v>9</v>
      </c>
      <c r="G3542" t="s">
        <v>10</v>
      </c>
      <c r="H3542" t="s">
        <v>5</v>
      </c>
      <c r="I3542" t="s">
        <v>85</v>
      </c>
      <c r="J3542" t="s">
        <v>86</v>
      </c>
      <c r="K3542">
        <v>775</v>
      </c>
    </row>
    <row r="3543" spans="1:11">
      <c r="A3543" t="s">
        <v>106</v>
      </c>
      <c r="B3543">
        <v>2241</v>
      </c>
      <c r="C3543" t="s">
        <v>37</v>
      </c>
      <c r="D3543" t="s">
        <v>38</v>
      </c>
      <c r="E3543" t="s">
        <v>23</v>
      </c>
      <c r="F3543" t="s">
        <v>0</v>
      </c>
      <c r="G3543" t="s">
        <v>24</v>
      </c>
      <c r="H3543" t="s">
        <v>1</v>
      </c>
      <c r="I3543" t="s">
        <v>85</v>
      </c>
      <c r="J3543" t="s">
        <v>86</v>
      </c>
      <c r="K3543">
        <v>3159</v>
      </c>
    </row>
    <row r="3544" spans="1:11">
      <c r="A3544" t="s">
        <v>106</v>
      </c>
      <c r="B3544">
        <v>2224</v>
      </c>
      <c r="C3544" t="s">
        <v>60</v>
      </c>
      <c r="D3544" t="s">
        <v>41</v>
      </c>
      <c r="E3544" t="s">
        <v>23</v>
      </c>
      <c r="F3544" t="s">
        <v>3</v>
      </c>
      <c r="G3544" t="s">
        <v>43</v>
      </c>
      <c r="H3544" t="s">
        <v>5</v>
      </c>
      <c r="I3544" t="s">
        <v>85</v>
      </c>
      <c r="J3544" t="s">
        <v>86</v>
      </c>
      <c r="K3544">
        <v>422</v>
      </c>
    </row>
    <row r="3545" spans="1:11">
      <c r="A3545" t="s">
        <v>106</v>
      </c>
      <c r="B3545">
        <v>2187</v>
      </c>
      <c r="C3545" t="s">
        <v>34</v>
      </c>
      <c r="D3545" t="s">
        <v>35</v>
      </c>
      <c r="E3545" t="s">
        <v>23</v>
      </c>
      <c r="F3545" t="s">
        <v>9</v>
      </c>
      <c r="G3545" t="s">
        <v>10</v>
      </c>
      <c r="H3545" t="s">
        <v>1</v>
      </c>
      <c r="I3545" t="s">
        <v>83</v>
      </c>
      <c r="J3545" t="s">
        <v>84</v>
      </c>
      <c r="K3545">
        <v>4263</v>
      </c>
    </row>
    <row r="3546" spans="1:11">
      <c r="A3546" t="s">
        <v>106</v>
      </c>
      <c r="B3546">
        <v>2217</v>
      </c>
      <c r="C3546" t="s">
        <v>36</v>
      </c>
      <c r="D3546" t="s">
        <v>22</v>
      </c>
      <c r="E3546" t="s">
        <v>23</v>
      </c>
      <c r="F3546" t="s">
        <v>98</v>
      </c>
      <c r="G3546" t="s">
        <v>99</v>
      </c>
      <c r="H3546" t="s">
        <v>5</v>
      </c>
      <c r="I3546" t="s">
        <v>85</v>
      </c>
      <c r="J3546" t="s">
        <v>86</v>
      </c>
      <c r="K3546">
        <v>4</v>
      </c>
    </row>
    <row r="3547" spans="1:11">
      <c r="A3547" t="s">
        <v>106</v>
      </c>
      <c r="B3547">
        <v>2191</v>
      </c>
      <c r="C3547" t="s">
        <v>39</v>
      </c>
      <c r="D3547" t="s">
        <v>35</v>
      </c>
      <c r="E3547" t="s">
        <v>23</v>
      </c>
      <c r="F3547" t="s">
        <v>2</v>
      </c>
      <c r="G3547" t="s">
        <v>11</v>
      </c>
      <c r="H3547" t="s">
        <v>1</v>
      </c>
      <c r="I3547" t="s">
        <v>83</v>
      </c>
      <c r="J3547" t="s">
        <v>84</v>
      </c>
      <c r="K3547">
        <v>57720</v>
      </c>
    </row>
    <row r="3548" spans="1:11">
      <c r="A3548" t="s">
        <v>106</v>
      </c>
      <c r="B3548">
        <v>2171</v>
      </c>
      <c r="C3548" t="s">
        <v>32</v>
      </c>
      <c r="D3548" t="s">
        <v>33</v>
      </c>
      <c r="E3548" t="s">
        <v>23</v>
      </c>
      <c r="F3548" t="s">
        <v>0</v>
      </c>
      <c r="G3548" t="s">
        <v>24</v>
      </c>
      <c r="H3548" t="s">
        <v>1</v>
      </c>
      <c r="I3548" t="s">
        <v>85</v>
      </c>
      <c r="J3548" t="s">
        <v>86</v>
      </c>
      <c r="K3548">
        <v>2298</v>
      </c>
    </row>
    <row r="3549" spans="1:11">
      <c r="A3549" t="s">
        <v>106</v>
      </c>
      <c r="B3549">
        <v>2221</v>
      </c>
      <c r="C3549" t="s">
        <v>58</v>
      </c>
      <c r="D3549" t="s">
        <v>22</v>
      </c>
      <c r="E3549" t="s">
        <v>23</v>
      </c>
      <c r="F3549" t="s">
        <v>98</v>
      </c>
      <c r="G3549" t="s">
        <v>99</v>
      </c>
      <c r="H3549" t="s">
        <v>5</v>
      </c>
      <c r="I3549" t="s">
        <v>83</v>
      </c>
      <c r="J3549" t="s">
        <v>84</v>
      </c>
      <c r="K3549">
        <v>9</v>
      </c>
    </row>
    <row r="3550" spans="1:11">
      <c r="A3550" t="s">
        <v>106</v>
      </c>
      <c r="B3550">
        <v>2201</v>
      </c>
      <c r="C3550" t="s">
        <v>51</v>
      </c>
      <c r="D3550" t="s">
        <v>31</v>
      </c>
      <c r="E3550" t="s">
        <v>23</v>
      </c>
      <c r="F3550" t="s">
        <v>98</v>
      </c>
      <c r="G3550" t="s">
        <v>99</v>
      </c>
      <c r="H3550" t="s">
        <v>5</v>
      </c>
      <c r="I3550" t="s">
        <v>85</v>
      </c>
      <c r="J3550" t="s">
        <v>86</v>
      </c>
      <c r="K3550">
        <v>24</v>
      </c>
    </row>
    <row r="3551" spans="1:11">
      <c r="A3551" t="s">
        <v>106</v>
      </c>
      <c r="B3551">
        <v>2221</v>
      </c>
      <c r="C3551" t="s">
        <v>58</v>
      </c>
      <c r="D3551" t="s">
        <v>22</v>
      </c>
      <c r="E3551" t="s">
        <v>23</v>
      </c>
      <c r="F3551" t="s">
        <v>4</v>
      </c>
      <c r="G3551" t="s">
        <v>6</v>
      </c>
      <c r="H3551" t="s">
        <v>5</v>
      </c>
      <c r="I3551" t="s">
        <v>83</v>
      </c>
      <c r="J3551" t="s">
        <v>84</v>
      </c>
      <c r="K3551">
        <v>186</v>
      </c>
    </row>
    <row r="3552" spans="1:11">
      <c r="A3552" t="s">
        <v>106</v>
      </c>
      <c r="B3552">
        <v>2227</v>
      </c>
      <c r="C3552" t="s">
        <v>44</v>
      </c>
      <c r="D3552" t="s">
        <v>41</v>
      </c>
      <c r="E3552" t="s">
        <v>23</v>
      </c>
      <c r="F3552" t="s">
        <v>88</v>
      </c>
      <c r="G3552" t="s">
        <v>88</v>
      </c>
      <c r="H3552" t="s">
        <v>88</v>
      </c>
      <c r="I3552" t="s">
        <v>83</v>
      </c>
      <c r="J3552" t="s">
        <v>84</v>
      </c>
      <c r="K3552">
        <v>15</v>
      </c>
    </row>
    <row r="3553" spans="1:11">
      <c r="A3553" t="s">
        <v>106</v>
      </c>
      <c r="B3553">
        <v>2191</v>
      </c>
      <c r="C3553" t="s">
        <v>39</v>
      </c>
      <c r="D3553" t="s">
        <v>35</v>
      </c>
      <c r="E3553" t="s">
        <v>23</v>
      </c>
      <c r="F3553" t="s">
        <v>4</v>
      </c>
      <c r="G3553" t="s">
        <v>6</v>
      </c>
      <c r="H3553" t="s">
        <v>1</v>
      </c>
      <c r="I3553" t="s">
        <v>85</v>
      </c>
      <c r="J3553" t="s">
        <v>86</v>
      </c>
      <c r="K3553">
        <v>2879</v>
      </c>
    </row>
    <row r="3554" spans="1:11">
      <c r="A3554" t="s">
        <v>106</v>
      </c>
      <c r="B3554">
        <v>2231</v>
      </c>
      <c r="C3554" t="s">
        <v>40</v>
      </c>
      <c r="D3554" t="s">
        <v>41</v>
      </c>
      <c r="E3554" t="s">
        <v>23</v>
      </c>
      <c r="F3554" t="s">
        <v>16</v>
      </c>
      <c r="G3554" t="s">
        <v>17</v>
      </c>
      <c r="H3554" t="s">
        <v>5</v>
      </c>
      <c r="I3554" t="s">
        <v>85</v>
      </c>
      <c r="J3554" t="s">
        <v>86</v>
      </c>
      <c r="K3554">
        <v>152</v>
      </c>
    </row>
    <row r="3555" spans="1:11">
      <c r="A3555" t="s">
        <v>106</v>
      </c>
      <c r="B3555">
        <v>2211</v>
      </c>
      <c r="C3555" t="s">
        <v>54</v>
      </c>
      <c r="D3555" t="s">
        <v>49</v>
      </c>
      <c r="E3555" t="s">
        <v>23</v>
      </c>
      <c r="F3555" t="s">
        <v>16</v>
      </c>
      <c r="G3555" t="s">
        <v>17</v>
      </c>
      <c r="H3555" t="s">
        <v>1</v>
      </c>
      <c r="I3555" t="s">
        <v>83</v>
      </c>
      <c r="J3555" t="s">
        <v>84</v>
      </c>
      <c r="K3555">
        <v>832</v>
      </c>
    </row>
    <row r="3556" spans="1:11">
      <c r="A3556" t="s">
        <v>106</v>
      </c>
      <c r="B3556">
        <v>2181</v>
      </c>
      <c r="C3556" t="s">
        <v>55</v>
      </c>
      <c r="D3556" t="s">
        <v>53</v>
      </c>
      <c r="E3556" t="s">
        <v>23</v>
      </c>
      <c r="F3556" t="s">
        <v>12</v>
      </c>
      <c r="G3556" t="s">
        <v>13</v>
      </c>
      <c r="H3556" t="s">
        <v>5</v>
      </c>
      <c r="I3556" t="s">
        <v>85</v>
      </c>
      <c r="J3556" t="s">
        <v>86</v>
      </c>
      <c r="K3556">
        <v>530</v>
      </c>
    </row>
    <row r="3557" spans="1:11">
      <c r="A3557" t="s">
        <v>106</v>
      </c>
      <c r="B3557">
        <v>2171</v>
      </c>
      <c r="C3557" t="s">
        <v>32</v>
      </c>
      <c r="D3557" t="s">
        <v>33</v>
      </c>
      <c r="E3557" t="s">
        <v>23</v>
      </c>
      <c r="F3557" t="s">
        <v>3</v>
      </c>
      <c r="G3557" t="s">
        <v>43</v>
      </c>
      <c r="H3557" t="s">
        <v>1</v>
      </c>
      <c r="I3557" t="s">
        <v>83</v>
      </c>
      <c r="J3557" t="s">
        <v>84</v>
      </c>
      <c r="K3557">
        <v>2419</v>
      </c>
    </row>
    <row r="3558" spans="1:11">
      <c r="A3558" t="s">
        <v>106</v>
      </c>
      <c r="B3558">
        <v>2194</v>
      </c>
      <c r="C3558" t="s">
        <v>30</v>
      </c>
      <c r="D3558" t="s">
        <v>31</v>
      </c>
      <c r="E3558" t="s">
        <v>23</v>
      </c>
      <c r="F3558" t="s">
        <v>4</v>
      </c>
      <c r="G3558" t="s">
        <v>6</v>
      </c>
      <c r="H3558" t="s">
        <v>5</v>
      </c>
      <c r="I3558" t="s">
        <v>83</v>
      </c>
      <c r="J3558" t="s">
        <v>84</v>
      </c>
      <c r="K3558">
        <v>28</v>
      </c>
    </row>
    <row r="3559" spans="1:11">
      <c r="A3559" t="s">
        <v>106</v>
      </c>
      <c r="B3559">
        <v>2221</v>
      </c>
      <c r="C3559" t="s">
        <v>58</v>
      </c>
      <c r="D3559" t="s">
        <v>22</v>
      </c>
      <c r="E3559" t="s">
        <v>23</v>
      </c>
      <c r="F3559" t="s">
        <v>9</v>
      </c>
      <c r="G3559" t="s">
        <v>10</v>
      </c>
      <c r="H3559" t="s">
        <v>5</v>
      </c>
      <c r="I3559" t="s">
        <v>83</v>
      </c>
      <c r="J3559" t="s">
        <v>84</v>
      </c>
      <c r="K3559">
        <v>3498</v>
      </c>
    </row>
    <row r="3560" spans="1:11">
      <c r="A3560" t="s">
        <v>106</v>
      </c>
      <c r="B3560">
        <v>2167</v>
      </c>
      <c r="C3560" t="s">
        <v>63</v>
      </c>
      <c r="D3560" t="s">
        <v>33</v>
      </c>
      <c r="E3560" t="s">
        <v>23</v>
      </c>
      <c r="F3560" t="s">
        <v>4</v>
      </c>
      <c r="G3560" t="s">
        <v>6</v>
      </c>
      <c r="H3560" t="s">
        <v>1</v>
      </c>
      <c r="I3560" t="s">
        <v>85</v>
      </c>
      <c r="J3560" t="s">
        <v>86</v>
      </c>
      <c r="K3560">
        <v>2781</v>
      </c>
    </row>
    <row r="3561" spans="1:11">
      <c r="A3561" t="s">
        <v>106</v>
      </c>
      <c r="B3561">
        <v>2251</v>
      </c>
      <c r="C3561" t="s">
        <v>25</v>
      </c>
      <c r="D3561" t="s">
        <v>26</v>
      </c>
      <c r="E3561" t="s">
        <v>27</v>
      </c>
      <c r="F3561" t="s">
        <v>2</v>
      </c>
      <c r="G3561" t="s">
        <v>11</v>
      </c>
      <c r="H3561" t="s">
        <v>5</v>
      </c>
      <c r="I3561" t="s">
        <v>85</v>
      </c>
      <c r="J3561" t="s">
        <v>86</v>
      </c>
      <c r="K3561">
        <v>489</v>
      </c>
    </row>
    <row r="3562" spans="1:11">
      <c r="A3562" t="s">
        <v>106</v>
      </c>
      <c r="B3562">
        <v>2177</v>
      </c>
      <c r="C3562" t="s">
        <v>52</v>
      </c>
      <c r="D3562" t="s">
        <v>53</v>
      </c>
      <c r="E3562" t="s">
        <v>23</v>
      </c>
      <c r="F3562" t="s">
        <v>95</v>
      </c>
      <c r="G3562" t="s">
        <v>96</v>
      </c>
      <c r="H3562" t="s">
        <v>97</v>
      </c>
      <c r="I3562" t="s">
        <v>85</v>
      </c>
      <c r="J3562" t="s">
        <v>86</v>
      </c>
      <c r="K3562">
        <v>6</v>
      </c>
    </row>
    <row r="3563" spans="1:11">
      <c r="A3563" t="s">
        <v>106</v>
      </c>
      <c r="B3563">
        <v>2201</v>
      </c>
      <c r="C3563" t="s">
        <v>51</v>
      </c>
      <c r="D3563" t="s">
        <v>31</v>
      </c>
      <c r="E3563" t="s">
        <v>23</v>
      </c>
      <c r="F3563" t="s">
        <v>2</v>
      </c>
      <c r="G3563" t="s">
        <v>11</v>
      </c>
      <c r="H3563" t="s">
        <v>1</v>
      </c>
      <c r="I3563" t="s">
        <v>83</v>
      </c>
      <c r="J3563" t="s">
        <v>84</v>
      </c>
      <c r="K3563">
        <v>52776</v>
      </c>
    </row>
    <row r="3564" spans="1:11">
      <c r="A3564" t="s">
        <v>106</v>
      </c>
      <c r="B3564">
        <v>2174</v>
      </c>
      <c r="C3564" t="s">
        <v>59</v>
      </c>
      <c r="D3564" t="s">
        <v>53</v>
      </c>
      <c r="E3564" t="s">
        <v>23</v>
      </c>
      <c r="F3564" t="s">
        <v>12</v>
      </c>
      <c r="G3564" t="s">
        <v>13</v>
      </c>
      <c r="H3564" t="s">
        <v>1</v>
      </c>
      <c r="I3564" t="s">
        <v>85</v>
      </c>
      <c r="J3564" t="s">
        <v>86</v>
      </c>
      <c r="K3564">
        <v>208</v>
      </c>
    </row>
    <row r="3565" spans="1:11">
      <c r="A3565" t="s">
        <v>106</v>
      </c>
      <c r="B3565">
        <v>2177</v>
      </c>
      <c r="C3565" t="s">
        <v>52</v>
      </c>
      <c r="D3565" t="s">
        <v>53</v>
      </c>
      <c r="E3565" t="s">
        <v>23</v>
      </c>
      <c r="F3565" t="s">
        <v>0</v>
      </c>
      <c r="G3565" t="s">
        <v>24</v>
      </c>
      <c r="H3565" t="s">
        <v>1</v>
      </c>
      <c r="I3565" t="s">
        <v>85</v>
      </c>
      <c r="J3565" t="s">
        <v>86</v>
      </c>
      <c r="K3565">
        <v>2427</v>
      </c>
    </row>
    <row r="3566" spans="1:11">
      <c r="A3566" t="s">
        <v>106</v>
      </c>
      <c r="B3566">
        <v>2181</v>
      </c>
      <c r="C3566" t="s">
        <v>55</v>
      </c>
      <c r="D3566" t="s">
        <v>53</v>
      </c>
      <c r="E3566" t="s">
        <v>23</v>
      </c>
      <c r="F3566" t="s">
        <v>2</v>
      </c>
      <c r="G3566" t="s">
        <v>11</v>
      </c>
      <c r="H3566" t="s">
        <v>5</v>
      </c>
      <c r="I3566" t="s">
        <v>85</v>
      </c>
      <c r="J3566" t="s">
        <v>86</v>
      </c>
      <c r="K3566">
        <v>684</v>
      </c>
    </row>
    <row r="3567" spans="1:11">
      <c r="A3567" t="s">
        <v>106</v>
      </c>
      <c r="B3567">
        <v>2194</v>
      </c>
      <c r="C3567" t="s">
        <v>30</v>
      </c>
      <c r="D3567" t="s">
        <v>31</v>
      </c>
      <c r="E3567" t="s">
        <v>23</v>
      </c>
      <c r="F3567" t="s">
        <v>12</v>
      </c>
      <c r="G3567" t="s">
        <v>13</v>
      </c>
      <c r="H3567" t="s">
        <v>1</v>
      </c>
      <c r="I3567" t="s">
        <v>85</v>
      </c>
      <c r="J3567" t="s">
        <v>86</v>
      </c>
      <c r="K3567">
        <v>326</v>
      </c>
    </row>
    <row r="3568" spans="1:11">
      <c r="A3568" t="s">
        <v>106</v>
      </c>
      <c r="B3568">
        <v>2214</v>
      </c>
      <c r="C3568" t="s">
        <v>21</v>
      </c>
      <c r="D3568" t="s">
        <v>22</v>
      </c>
      <c r="E3568" t="s">
        <v>23</v>
      </c>
      <c r="F3568" t="s">
        <v>9</v>
      </c>
      <c r="G3568" t="s">
        <v>10</v>
      </c>
      <c r="H3568" t="s">
        <v>1</v>
      </c>
      <c r="I3568" t="s">
        <v>83</v>
      </c>
      <c r="J3568" t="s">
        <v>84</v>
      </c>
      <c r="K3568">
        <v>526</v>
      </c>
    </row>
    <row r="3569" spans="1:11">
      <c r="A3569" t="s">
        <v>106</v>
      </c>
      <c r="B3569">
        <v>2224</v>
      </c>
      <c r="C3569" t="s">
        <v>60</v>
      </c>
      <c r="D3569" t="s">
        <v>41</v>
      </c>
      <c r="E3569" t="s">
        <v>23</v>
      </c>
      <c r="F3569" t="s">
        <v>12</v>
      </c>
      <c r="G3569" t="s">
        <v>13</v>
      </c>
      <c r="H3569" t="s">
        <v>5</v>
      </c>
      <c r="I3569" t="s">
        <v>85</v>
      </c>
      <c r="J3569" t="s">
        <v>86</v>
      </c>
      <c r="K3569">
        <v>175</v>
      </c>
    </row>
    <row r="3570" spans="1:11">
      <c r="A3570" t="s">
        <v>106</v>
      </c>
      <c r="B3570">
        <v>2241</v>
      </c>
      <c r="C3570" t="s">
        <v>37</v>
      </c>
      <c r="D3570" t="s">
        <v>38</v>
      </c>
      <c r="E3570" t="s">
        <v>23</v>
      </c>
      <c r="F3570" t="s">
        <v>4</v>
      </c>
      <c r="G3570" t="s">
        <v>6</v>
      </c>
      <c r="H3570" t="s">
        <v>5</v>
      </c>
      <c r="I3570" t="s">
        <v>83</v>
      </c>
      <c r="J3570" t="s">
        <v>84</v>
      </c>
      <c r="K3570">
        <v>130</v>
      </c>
    </row>
    <row r="3571" spans="1:11">
      <c r="A3571" t="s">
        <v>106</v>
      </c>
      <c r="B3571">
        <v>2197</v>
      </c>
      <c r="C3571" t="s">
        <v>62</v>
      </c>
      <c r="D3571" t="s">
        <v>31</v>
      </c>
      <c r="E3571" t="s">
        <v>23</v>
      </c>
      <c r="F3571" t="s">
        <v>95</v>
      </c>
      <c r="G3571" t="s">
        <v>96</v>
      </c>
      <c r="H3571" t="s">
        <v>97</v>
      </c>
      <c r="I3571" t="s">
        <v>83</v>
      </c>
      <c r="J3571" t="s">
        <v>84</v>
      </c>
      <c r="K3571">
        <v>5</v>
      </c>
    </row>
    <row r="3572" spans="1:11">
      <c r="A3572" t="s">
        <v>106</v>
      </c>
      <c r="B3572">
        <v>2237</v>
      </c>
      <c r="C3572" t="s">
        <v>42</v>
      </c>
      <c r="D3572" t="s">
        <v>38</v>
      </c>
      <c r="E3572" t="s">
        <v>23</v>
      </c>
      <c r="F3572" t="s">
        <v>12</v>
      </c>
      <c r="G3572" t="s">
        <v>13</v>
      </c>
      <c r="H3572" t="s">
        <v>5</v>
      </c>
      <c r="I3572" t="s">
        <v>85</v>
      </c>
      <c r="J3572" t="s">
        <v>86</v>
      </c>
      <c r="K3572">
        <v>468</v>
      </c>
    </row>
    <row r="3573" spans="1:11">
      <c r="A3573" t="s">
        <v>106</v>
      </c>
      <c r="B3573">
        <v>2201</v>
      </c>
      <c r="C3573" t="s">
        <v>51</v>
      </c>
      <c r="D3573" t="s">
        <v>31</v>
      </c>
      <c r="E3573" t="s">
        <v>23</v>
      </c>
      <c r="F3573" t="s">
        <v>3</v>
      </c>
      <c r="G3573" t="s">
        <v>43</v>
      </c>
      <c r="H3573" t="s">
        <v>5</v>
      </c>
      <c r="I3573" t="s">
        <v>83</v>
      </c>
      <c r="J3573" t="s">
        <v>84</v>
      </c>
      <c r="K3573">
        <v>6302</v>
      </c>
    </row>
    <row r="3574" spans="1:11">
      <c r="A3574" t="s">
        <v>106</v>
      </c>
      <c r="B3574">
        <v>2244</v>
      </c>
      <c r="C3574" t="s">
        <v>45</v>
      </c>
      <c r="D3574" t="s">
        <v>26</v>
      </c>
      <c r="E3574" t="s">
        <v>23</v>
      </c>
      <c r="F3574" t="s">
        <v>8</v>
      </c>
      <c r="G3574" t="s">
        <v>14</v>
      </c>
      <c r="H3574" t="s">
        <v>1</v>
      </c>
      <c r="I3574" t="s">
        <v>83</v>
      </c>
      <c r="J3574" t="s">
        <v>84</v>
      </c>
      <c r="K3574">
        <v>1898</v>
      </c>
    </row>
    <row r="3575" spans="1:11">
      <c r="A3575" t="s">
        <v>106</v>
      </c>
      <c r="B3575">
        <v>2247</v>
      </c>
      <c r="C3575" t="s">
        <v>64</v>
      </c>
      <c r="D3575" t="s">
        <v>26</v>
      </c>
      <c r="E3575" t="s">
        <v>23</v>
      </c>
      <c r="F3575" t="s">
        <v>3</v>
      </c>
      <c r="G3575" t="s">
        <v>43</v>
      </c>
      <c r="H3575" t="s">
        <v>1</v>
      </c>
      <c r="I3575" t="s">
        <v>83</v>
      </c>
      <c r="J3575" t="s">
        <v>84</v>
      </c>
      <c r="K3575">
        <v>2941</v>
      </c>
    </row>
    <row r="3576" spans="1:11">
      <c r="A3576" t="s">
        <v>106</v>
      </c>
      <c r="B3576">
        <v>2237</v>
      </c>
      <c r="C3576" t="s">
        <v>42</v>
      </c>
      <c r="D3576" t="s">
        <v>38</v>
      </c>
      <c r="E3576" t="s">
        <v>23</v>
      </c>
      <c r="F3576" t="s">
        <v>4</v>
      </c>
      <c r="G3576" t="s">
        <v>6</v>
      </c>
      <c r="H3576" t="s">
        <v>1</v>
      </c>
      <c r="I3576" t="s">
        <v>85</v>
      </c>
      <c r="J3576" t="s">
        <v>86</v>
      </c>
      <c r="K3576">
        <v>3406</v>
      </c>
    </row>
    <row r="3577" spans="1:11">
      <c r="A3577" t="s">
        <v>106</v>
      </c>
      <c r="B3577">
        <v>2237</v>
      </c>
      <c r="C3577" t="s">
        <v>42</v>
      </c>
      <c r="D3577" t="s">
        <v>38</v>
      </c>
      <c r="E3577" t="s">
        <v>23</v>
      </c>
      <c r="F3577" t="s">
        <v>12</v>
      </c>
      <c r="G3577" t="s">
        <v>13</v>
      </c>
      <c r="H3577" t="s">
        <v>5</v>
      </c>
      <c r="I3577" t="s">
        <v>83</v>
      </c>
      <c r="J3577" t="s">
        <v>84</v>
      </c>
      <c r="K3577">
        <v>1607</v>
      </c>
    </row>
    <row r="3578" spans="1:11">
      <c r="A3578" t="s">
        <v>106</v>
      </c>
      <c r="B3578">
        <v>2171</v>
      </c>
      <c r="C3578" t="s">
        <v>32</v>
      </c>
      <c r="D3578" t="s">
        <v>33</v>
      </c>
      <c r="E3578" t="s">
        <v>23</v>
      </c>
      <c r="F3578" t="s">
        <v>8</v>
      </c>
      <c r="G3578" t="s">
        <v>14</v>
      </c>
      <c r="H3578" t="s">
        <v>5</v>
      </c>
      <c r="I3578" t="s">
        <v>85</v>
      </c>
      <c r="J3578" t="s">
        <v>86</v>
      </c>
      <c r="K3578">
        <v>1154</v>
      </c>
    </row>
    <row r="3579" spans="1:11">
      <c r="A3579" t="s">
        <v>106</v>
      </c>
      <c r="B3579">
        <v>2234</v>
      </c>
      <c r="C3579" t="s">
        <v>61</v>
      </c>
      <c r="D3579" t="s">
        <v>38</v>
      </c>
      <c r="E3579" t="s">
        <v>23</v>
      </c>
      <c r="F3579" t="s">
        <v>98</v>
      </c>
      <c r="G3579" t="s">
        <v>99</v>
      </c>
      <c r="H3579" t="s">
        <v>5</v>
      </c>
      <c r="I3579" t="s">
        <v>83</v>
      </c>
      <c r="J3579" t="s">
        <v>84</v>
      </c>
      <c r="K3579">
        <v>9</v>
      </c>
    </row>
    <row r="3580" spans="1:11">
      <c r="A3580" t="s">
        <v>106</v>
      </c>
      <c r="B3580">
        <v>2164</v>
      </c>
      <c r="C3580" t="s">
        <v>56</v>
      </c>
      <c r="D3580" t="s">
        <v>33</v>
      </c>
      <c r="E3580" t="s">
        <v>23</v>
      </c>
      <c r="F3580" t="s">
        <v>3</v>
      </c>
      <c r="G3580" t="s">
        <v>43</v>
      </c>
      <c r="H3580" t="s">
        <v>5</v>
      </c>
      <c r="I3580" t="s">
        <v>83</v>
      </c>
      <c r="J3580" t="s">
        <v>84</v>
      </c>
      <c r="K3580">
        <v>3928</v>
      </c>
    </row>
    <row r="3581" spans="1:11">
      <c r="A3581" t="s">
        <v>106</v>
      </c>
      <c r="B3581">
        <v>2171</v>
      </c>
      <c r="C3581" t="s">
        <v>32</v>
      </c>
      <c r="D3581" t="s">
        <v>33</v>
      </c>
      <c r="E3581" t="s">
        <v>23</v>
      </c>
      <c r="F3581" t="s">
        <v>4</v>
      </c>
      <c r="G3581" t="s">
        <v>6</v>
      </c>
      <c r="H3581" t="s">
        <v>5</v>
      </c>
      <c r="I3581" t="s">
        <v>85</v>
      </c>
      <c r="J3581" t="s">
        <v>86</v>
      </c>
      <c r="K3581">
        <v>68</v>
      </c>
    </row>
    <row r="3582" spans="1:11">
      <c r="A3582" t="s">
        <v>106</v>
      </c>
      <c r="B3582">
        <v>2241</v>
      </c>
      <c r="C3582" t="s">
        <v>37</v>
      </c>
      <c r="D3582" t="s">
        <v>38</v>
      </c>
      <c r="E3582" t="s">
        <v>23</v>
      </c>
      <c r="F3582" t="s">
        <v>9</v>
      </c>
      <c r="G3582" t="s">
        <v>10</v>
      </c>
      <c r="H3582" t="s">
        <v>1</v>
      </c>
      <c r="I3582" t="s">
        <v>85</v>
      </c>
      <c r="J3582" t="s">
        <v>86</v>
      </c>
      <c r="K3582">
        <v>814</v>
      </c>
    </row>
    <row r="3583" spans="1:11">
      <c r="A3583" t="s">
        <v>106</v>
      </c>
      <c r="B3583">
        <v>2221</v>
      </c>
      <c r="C3583" t="s">
        <v>58</v>
      </c>
      <c r="D3583" t="s">
        <v>22</v>
      </c>
      <c r="E3583" t="s">
        <v>23</v>
      </c>
      <c r="F3583" t="s">
        <v>8</v>
      </c>
      <c r="G3583" t="s">
        <v>14</v>
      </c>
      <c r="H3583" t="s">
        <v>5</v>
      </c>
      <c r="I3583" t="s">
        <v>83</v>
      </c>
      <c r="J3583" t="s">
        <v>84</v>
      </c>
      <c r="K3583">
        <v>1332</v>
      </c>
    </row>
    <row r="3584" spans="1:11">
      <c r="A3584" t="s">
        <v>106</v>
      </c>
      <c r="B3584">
        <v>2164</v>
      </c>
      <c r="C3584" t="s">
        <v>56</v>
      </c>
      <c r="D3584" t="s">
        <v>33</v>
      </c>
      <c r="E3584" t="s">
        <v>23</v>
      </c>
      <c r="F3584" t="s">
        <v>95</v>
      </c>
      <c r="G3584" t="s">
        <v>96</v>
      </c>
      <c r="H3584" t="s">
        <v>97</v>
      </c>
      <c r="I3584" t="s">
        <v>85</v>
      </c>
      <c r="J3584" t="s">
        <v>86</v>
      </c>
      <c r="K3584">
        <v>18</v>
      </c>
    </row>
    <row r="3585" spans="1:11">
      <c r="A3585" t="s">
        <v>106</v>
      </c>
      <c r="B3585">
        <v>2177</v>
      </c>
      <c r="C3585" t="s">
        <v>52</v>
      </c>
      <c r="D3585" t="s">
        <v>53</v>
      </c>
      <c r="E3585" t="s">
        <v>23</v>
      </c>
      <c r="F3585" t="s">
        <v>16</v>
      </c>
      <c r="G3585" t="s">
        <v>17</v>
      </c>
      <c r="H3585" t="s">
        <v>1</v>
      </c>
      <c r="I3585" t="s">
        <v>85</v>
      </c>
      <c r="J3585" t="s">
        <v>86</v>
      </c>
      <c r="K3585">
        <v>70</v>
      </c>
    </row>
    <row r="3586" spans="1:11">
      <c r="A3586" t="s">
        <v>106</v>
      </c>
      <c r="B3586">
        <v>2221</v>
      </c>
      <c r="C3586" t="s">
        <v>58</v>
      </c>
      <c r="D3586" t="s">
        <v>22</v>
      </c>
      <c r="E3586" t="s">
        <v>23</v>
      </c>
      <c r="F3586" t="s">
        <v>3</v>
      </c>
      <c r="G3586" t="s">
        <v>43</v>
      </c>
      <c r="H3586" t="s">
        <v>5</v>
      </c>
      <c r="I3586" t="s">
        <v>83</v>
      </c>
      <c r="J3586" t="s">
        <v>84</v>
      </c>
      <c r="K3586">
        <v>6198</v>
      </c>
    </row>
    <row r="3587" spans="1:11">
      <c r="A3587" t="s">
        <v>106</v>
      </c>
      <c r="B3587">
        <v>2157</v>
      </c>
      <c r="C3587" t="s">
        <v>46</v>
      </c>
      <c r="D3587" t="s">
        <v>29</v>
      </c>
      <c r="E3587" t="s">
        <v>23</v>
      </c>
      <c r="F3587" t="s">
        <v>0</v>
      </c>
      <c r="G3587" t="s">
        <v>24</v>
      </c>
      <c r="H3587" t="s">
        <v>5</v>
      </c>
      <c r="I3587" t="s">
        <v>83</v>
      </c>
      <c r="J3587" t="s">
        <v>84</v>
      </c>
      <c r="K3587">
        <v>5460</v>
      </c>
    </row>
    <row r="3588" spans="1:11">
      <c r="A3588" t="s">
        <v>106</v>
      </c>
      <c r="B3588">
        <v>2191</v>
      </c>
      <c r="C3588" t="s">
        <v>39</v>
      </c>
      <c r="D3588" t="s">
        <v>35</v>
      </c>
      <c r="E3588" t="s">
        <v>23</v>
      </c>
      <c r="F3588" t="s">
        <v>16</v>
      </c>
      <c r="G3588" t="s">
        <v>17</v>
      </c>
      <c r="H3588" t="s">
        <v>1</v>
      </c>
      <c r="I3588" t="s">
        <v>83</v>
      </c>
      <c r="J3588" t="s">
        <v>84</v>
      </c>
      <c r="K3588">
        <v>742</v>
      </c>
    </row>
    <row r="3589" spans="1:11">
      <c r="A3589" t="s">
        <v>106</v>
      </c>
      <c r="B3589">
        <v>2234</v>
      </c>
      <c r="C3589" t="s">
        <v>61</v>
      </c>
      <c r="D3589" t="s">
        <v>38</v>
      </c>
      <c r="E3589" t="s">
        <v>23</v>
      </c>
      <c r="F3589" t="s">
        <v>16</v>
      </c>
      <c r="G3589" t="s">
        <v>17</v>
      </c>
      <c r="H3589" t="s">
        <v>1</v>
      </c>
      <c r="I3589" t="s">
        <v>85</v>
      </c>
      <c r="J3589" t="s">
        <v>86</v>
      </c>
      <c r="K3589">
        <v>14</v>
      </c>
    </row>
    <row r="3590" spans="1:11">
      <c r="A3590" t="s">
        <v>106</v>
      </c>
      <c r="B3590">
        <v>2224</v>
      </c>
      <c r="C3590" t="s">
        <v>60</v>
      </c>
      <c r="D3590" t="s">
        <v>41</v>
      </c>
      <c r="E3590" t="s">
        <v>23</v>
      </c>
      <c r="F3590" t="s">
        <v>12</v>
      </c>
      <c r="G3590" t="s">
        <v>13</v>
      </c>
      <c r="H3590" t="s">
        <v>1</v>
      </c>
      <c r="I3590" t="s">
        <v>83</v>
      </c>
      <c r="J3590" t="s">
        <v>84</v>
      </c>
      <c r="K3590">
        <v>891</v>
      </c>
    </row>
    <row r="3591" spans="1:11">
      <c r="A3591" t="s">
        <v>106</v>
      </c>
      <c r="B3591">
        <v>2241</v>
      </c>
      <c r="C3591" t="s">
        <v>37</v>
      </c>
      <c r="D3591" t="s">
        <v>38</v>
      </c>
      <c r="E3591" t="s">
        <v>23</v>
      </c>
      <c r="F3591" t="s">
        <v>16</v>
      </c>
      <c r="G3591" t="s">
        <v>17</v>
      </c>
      <c r="H3591" t="s">
        <v>1</v>
      </c>
      <c r="I3591" t="s">
        <v>85</v>
      </c>
      <c r="J3591" t="s">
        <v>86</v>
      </c>
      <c r="K3591">
        <v>58</v>
      </c>
    </row>
    <row r="3592" spans="1:11">
      <c r="A3592" t="s">
        <v>106</v>
      </c>
      <c r="B3592">
        <v>2194</v>
      </c>
      <c r="C3592" t="s">
        <v>30</v>
      </c>
      <c r="D3592" t="s">
        <v>31</v>
      </c>
      <c r="E3592" t="s">
        <v>23</v>
      </c>
      <c r="F3592" t="s">
        <v>3</v>
      </c>
      <c r="G3592" t="s">
        <v>43</v>
      </c>
      <c r="H3592" t="s">
        <v>1</v>
      </c>
      <c r="I3592" t="s">
        <v>83</v>
      </c>
      <c r="J3592" t="s">
        <v>84</v>
      </c>
      <c r="K3592">
        <v>604</v>
      </c>
    </row>
    <row r="3593" spans="1:11">
      <c r="A3593" t="s">
        <v>106</v>
      </c>
      <c r="B3593">
        <v>2251</v>
      </c>
      <c r="C3593" t="s">
        <v>25</v>
      </c>
      <c r="D3593" t="s">
        <v>26</v>
      </c>
      <c r="E3593" t="s">
        <v>27</v>
      </c>
      <c r="F3593" t="s">
        <v>0</v>
      </c>
      <c r="G3593" t="s">
        <v>24</v>
      </c>
      <c r="H3593" t="s">
        <v>5</v>
      </c>
      <c r="I3593" t="s">
        <v>83</v>
      </c>
      <c r="J3593" t="s">
        <v>84</v>
      </c>
      <c r="K3593">
        <v>6810</v>
      </c>
    </row>
    <row r="3594" spans="1:11">
      <c r="A3594" t="s">
        <v>106</v>
      </c>
      <c r="B3594">
        <v>2211</v>
      </c>
      <c r="C3594" t="s">
        <v>54</v>
      </c>
      <c r="D3594" t="s">
        <v>49</v>
      </c>
      <c r="E3594" t="s">
        <v>23</v>
      </c>
      <c r="F3594" t="s">
        <v>2</v>
      </c>
      <c r="G3594" t="s">
        <v>11</v>
      </c>
      <c r="H3594" t="s">
        <v>1</v>
      </c>
      <c r="I3594" t="s">
        <v>85</v>
      </c>
      <c r="J3594" t="s">
        <v>86</v>
      </c>
      <c r="K3594">
        <v>6974</v>
      </c>
    </row>
    <row r="3595" spans="1:11">
      <c r="A3595" t="s">
        <v>106</v>
      </c>
      <c r="B3595">
        <v>2194</v>
      </c>
      <c r="C3595" t="s">
        <v>30</v>
      </c>
      <c r="D3595" t="s">
        <v>31</v>
      </c>
      <c r="E3595" t="s">
        <v>23</v>
      </c>
      <c r="F3595" t="s">
        <v>12</v>
      </c>
      <c r="G3595" t="s">
        <v>13</v>
      </c>
      <c r="H3595" t="s">
        <v>5</v>
      </c>
      <c r="I3595" t="s">
        <v>85</v>
      </c>
      <c r="J3595" t="s">
        <v>86</v>
      </c>
      <c r="K3595">
        <v>143</v>
      </c>
    </row>
    <row r="3596" spans="1:11">
      <c r="A3596" t="s">
        <v>106</v>
      </c>
      <c r="B3596">
        <v>2167</v>
      </c>
      <c r="C3596" t="s">
        <v>63</v>
      </c>
      <c r="D3596" t="s">
        <v>33</v>
      </c>
      <c r="E3596" t="s">
        <v>23</v>
      </c>
      <c r="F3596" t="s">
        <v>95</v>
      </c>
      <c r="G3596" t="s">
        <v>96</v>
      </c>
      <c r="H3596" t="s">
        <v>97</v>
      </c>
      <c r="I3596" t="s">
        <v>83</v>
      </c>
      <c r="J3596" t="s">
        <v>84</v>
      </c>
      <c r="K3596">
        <v>19</v>
      </c>
    </row>
    <row r="3597" spans="1:11">
      <c r="A3597" t="s">
        <v>106</v>
      </c>
      <c r="B3597">
        <v>2251</v>
      </c>
      <c r="C3597" t="s">
        <v>25</v>
      </c>
      <c r="D3597" t="s">
        <v>26</v>
      </c>
      <c r="E3597" t="s">
        <v>27</v>
      </c>
      <c r="F3597" t="s">
        <v>8</v>
      </c>
      <c r="G3597" t="s">
        <v>14</v>
      </c>
      <c r="H3597" t="s">
        <v>1</v>
      </c>
      <c r="I3597" t="s">
        <v>85</v>
      </c>
      <c r="J3597" t="s">
        <v>86</v>
      </c>
      <c r="K3597">
        <v>2644</v>
      </c>
    </row>
    <row r="3598" spans="1:11">
      <c r="A3598" t="s">
        <v>106</v>
      </c>
      <c r="B3598">
        <v>2244</v>
      </c>
      <c r="C3598" t="s">
        <v>45</v>
      </c>
      <c r="D3598" t="s">
        <v>26</v>
      </c>
      <c r="E3598" t="s">
        <v>23</v>
      </c>
      <c r="F3598" t="s">
        <v>12</v>
      </c>
      <c r="G3598" t="s">
        <v>13</v>
      </c>
      <c r="H3598" t="s">
        <v>1</v>
      </c>
      <c r="I3598" t="s">
        <v>83</v>
      </c>
      <c r="J3598" t="s">
        <v>84</v>
      </c>
      <c r="K3598">
        <v>805</v>
      </c>
    </row>
    <row r="3599" spans="1:11">
      <c r="A3599" t="s">
        <v>106</v>
      </c>
      <c r="B3599">
        <v>2164</v>
      </c>
      <c r="C3599" t="s">
        <v>56</v>
      </c>
      <c r="D3599" t="s">
        <v>33</v>
      </c>
      <c r="E3599" t="s">
        <v>23</v>
      </c>
      <c r="F3599" t="s">
        <v>9</v>
      </c>
      <c r="G3599" t="s">
        <v>10</v>
      </c>
      <c r="H3599" t="s">
        <v>5</v>
      </c>
      <c r="I3599" t="s">
        <v>85</v>
      </c>
      <c r="J3599" t="s">
        <v>86</v>
      </c>
      <c r="K3599">
        <v>58</v>
      </c>
    </row>
    <row r="3600" spans="1:11">
      <c r="A3600" t="s">
        <v>106</v>
      </c>
      <c r="B3600">
        <v>2191</v>
      </c>
      <c r="C3600" t="s">
        <v>39</v>
      </c>
      <c r="D3600" t="s">
        <v>35</v>
      </c>
      <c r="E3600" t="s">
        <v>23</v>
      </c>
      <c r="F3600" t="s">
        <v>98</v>
      </c>
      <c r="G3600" t="s">
        <v>99</v>
      </c>
      <c r="H3600" t="s">
        <v>5</v>
      </c>
      <c r="I3600" t="s">
        <v>83</v>
      </c>
      <c r="J3600" t="s">
        <v>84</v>
      </c>
      <c r="K3600">
        <v>19</v>
      </c>
    </row>
    <row r="3601" spans="1:11">
      <c r="A3601" t="s">
        <v>106</v>
      </c>
      <c r="B3601">
        <v>2177</v>
      </c>
      <c r="C3601" t="s">
        <v>52</v>
      </c>
      <c r="D3601" t="s">
        <v>53</v>
      </c>
      <c r="E3601" t="s">
        <v>23</v>
      </c>
      <c r="F3601" t="s">
        <v>12</v>
      </c>
      <c r="G3601" t="s">
        <v>13</v>
      </c>
      <c r="H3601" t="s">
        <v>1</v>
      </c>
      <c r="I3601" t="s">
        <v>85</v>
      </c>
      <c r="J3601" t="s">
        <v>86</v>
      </c>
      <c r="K3601">
        <v>836</v>
      </c>
    </row>
    <row r="3602" spans="1:11">
      <c r="A3602" t="s">
        <v>106</v>
      </c>
      <c r="B3602">
        <v>2221</v>
      </c>
      <c r="C3602" t="s">
        <v>58</v>
      </c>
      <c r="D3602" t="s">
        <v>22</v>
      </c>
      <c r="E3602" t="s">
        <v>23</v>
      </c>
      <c r="F3602" t="s">
        <v>2</v>
      </c>
      <c r="G3602" t="s">
        <v>11</v>
      </c>
      <c r="H3602" t="s">
        <v>5</v>
      </c>
      <c r="I3602" t="s">
        <v>83</v>
      </c>
      <c r="J3602" t="s">
        <v>84</v>
      </c>
      <c r="K3602">
        <v>2555</v>
      </c>
    </row>
    <row r="3603" spans="1:11">
      <c r="A3603" t="s">
        <v>106</v>
      </c>
      <c r="B3603">
        <v>2227</v>
      </c>
      <c r="C3603" t="s">
        <v>44</v>
      </c>
      <c r="D3603" t="s">
        <v>41</v>
      </c>
      <c r="E3603" t="s">
        <v>23</v>
      </c>
      <c r="F3603" t="s">
        <v>3</v>
      </c>
      <c r="G3603" t="s">
        <v>43</v>
      </c>
      <c r="H3603" t="s">
        <v>5</v>
      </c>
      <c r="I3603" t="s">
        <v>83</v>
      </c>
      <c r="J3603" t="s">
        <v>84</v>
      </c>
      <c r="K3603">
        <v>5823</v>
      </c>
    </row>
    <row r="3604" spans="1:11">
      <c r="A3604" t="s">
        <v>106</v>
      </c>
      <c r="B3604">
        <v>2197</v>
      </c>
      <c r="C3604" t="s">
        <v>62</v>
      </c>
      <c r="D3604" t="s">
        <v>31</v>
      </c>
      <c r="E3604" t="s">
        <v>23</v>
      </c>
      <c r="F3604" t="s">
        <v>2</v>
      </c>
      <c r="G3604" t="s">
        <v>11</v>
      </c>
      <c r="H3604" t="s">
        <v>1</v>
      </c>
      <c r="I3604" t="s">
        <v>83</v>
      </c>
      <c r="J3604" t="s">
        <v>84</v>
      </c>
      <c r="K3604">
        <v>59067</v>
      </c>
    </row>
    <row r="3605" spans="1:11">
      <c r="A3605" t="s">
        <v>106</v>
      </c>
      <c r="B3605">
        <v>2204</v>
      </c>
      <c r="C3605" t="s">
        <v>48</v>
      </c>
      <c r="D3605" t="s">
        <v>49</v>
      </c>
      <c r="E3605" t="s">
        <v>23</v>
      </c>
      <c r="F3605" t="s">
        <v>0</v>
      </c>
      <c r="G3605" t="s">
        <v>24</v>
      </c>
      <c r="H3605" t="s">
        <v>1</v>
      </c>
      <c r="I3605" t="s">
        <v>83</v>
      </c>
      <c r="J3605" t="s">
        <v>84</v>
      </c>
      <c r="K3605">
        <v>5472</v>
      </c>
    </row>
    <row r="3606" spans="1:11">
      <c r="A3606" t="s">
        <v>106</v>
      </c>
      <c r="B3606">
        <v>2241</v>
      </c>
      <c r="C3606" t="s">
        <v>37</v>
      </c>
      <c r="D3606" t="s">
        <v>38</v>
      </c>
      <c r="E3606" t="s">
        <v>23</v>
      </c>
      <c r="F3606" t="s">
        <v>2</v>
      </c>
      <c r="G3606" t="s">
        <v>11</v>
      </c>
      <c r="H3606" t="s">
        <v>1</v>
      </c>
      <c r="I3606" t="s">
        <v>83</v>
      </c>
      <c r="J3606" t="s">
        <v>84</v>
      </c>
      <c r="K3606">
        <v>38889</v>
      </c>
    </row>
    <row r="3607" spans="1:11">
      <c r="A3607" t="s">
        <v>106</v>
      </c>
      <c r="B3607">
        <v>2177</v>
      </c>
      <c r="C3607" t="s">
        <v>52</v>
      </c>
      <c r="D3607" t="s">
        <v>53</v>
      </c>
      <c r="E3607" t="s">
        <v>23</v>
      </c>
      <c r="F3607" t="s">
        <v>16</v>
      </c>
      <c r="G3607" t="s">
        <v>17</v>
      </c>
      <c r="H3607" t="s">
        <v>5</v>
      </c>
      <c r="I3607" t="s">
        <v>85</v>
      </c>
      <c r="J3607" t="s">
        <v>86</v>
      </c>
      <c r="K3607">
        <v>220</v>
      </c>
    </row>
    <row r="3608" spans="1:11">
      <c r="A3608" t="s">
        <v>106</v>
      </c>
      <c r="B3608">
        <v>2241</v>
      </c>
      <c r="C3608" t="s">
        <v>37</v>
      </c>
      <c r="D3608" t="s">
        <v>38</v>
      </c>
      <c r="E3608" t="s">
        <v>23</v>
      </c>
      <c r="F3608" t="s">
        <v>0</v>
      </c>
      <c r="G3608" t="s">
        <v>24</v>
      </c>
      <c r="H3608" t="s">
        <v>5</v>
      </c>
      <c r="I3608" t="s">
        <v>83</v>
      </c>
      <c r="J3608" t="s">
        <v>84</v>
      </c>
      <c r="K3608">
        <v>6397</v>
      </c>
    </row>
    <row r="3609" spans="1:11">
      <c r="A3609" t="s">
        <v>106</v>
      </c>
      <c r="B3609">
        <v>2234</v>
      </c>
      <c r="C3609" t="s">
        <v>61</v>
      </c>
      <c r="D3609" t="s">
        <v>38</v>
      </c>
      <c r="E3609" t="s">
        <v>23</v>
      </c>
      <c r="F3609" t="s">
        <v>2</v>
      </c>
      <c r="G3609" t="s">
        <v>11</v>
      </c>
      <c r="H3609" t="s">
        <v>5</v>
      </c>
      <c r="I3609" t="s">
        <v>85</v>
      </c>
      <c r="J3609" t="s">
        <v>86</v>
      </c>
      <c r="K3609">
        <v>42</v>
      </c>
    </row>
    <row r="3610" spans="1:11">
      <c r="A3610" t="s">
        <v>106</v>
      </c>
      <c r="B3610">
        <v>2227</v>
      </c>
      <c r="C3610" t="s">
        <v>44</v>
      </c>
      <c r="D3610" t="s">
        <v>41</v>
      </c>
      <c r="E3610" t="s">
        <v>23</v>
      </c>
      <c r="F3610" t="s">
        <v>8</v>
      </c>
      <c r="G3610" t="s">
        <v>14</v>
      </c>
      <c r="H3610" t="s">
        <v>1</v>
      </c>
      <c r="I3610" t="s">
        <v>83</v>
      </c>
      <c r="J3610" t="s">
        <v>84</v>
      </c>
      <c r="K3610">
        <v>13830</v>
      </c>
    </row>
    <row r="3611" spans="1:11">
      <c r="A3611" t="s">
        <v>106</v>
      </c>
      <c r="B3611">
        <v>2181</v>
      </c>
      <c r="C3611" t="s">
        <v>55</v>
      </c>
      <c r="D3611" t="s">
        <v>53</v>
      </c>
      <c r="E3611" t="s">
        <v>23</v>
      </c>
      <c r="F3611" t="s">
        <v>2</v>
      </c>
      <c r="G3611" t="s">
        <v>11</v>
      </c>
      <c r="H3611" t="s">
        <v>5</v>
      </c>
      <c r="I3611" t="s">
        <v>83</v>
      </c>
      <c r="J3611" t="s">
        <v>84</v>
      </c>
      <c r="K3611">
        <v>2360</v>
      </c>
    </row>
    <row r="3612" spans="1:11">
      <c r="A3612" t="s">
        <v>106</v>
      </c>
      <c r="B3612">
        <v>2224</v>
      </c>
      <c r="C3612" t="s">
        <v>60</v>
      </c>
      <c r="D3612" t="s">
        <v>41</v>
      </c>
      <c r="E3612" t="s">
        <v>23</v>
      </c>
      <c r="F3612" t="s">
        <v>98</v>
      </c>
      <c r="G3612" t="s">
        <v>99</v>
      </c>
      <c r="H3612" t="s">
        <v>5</v>
      </c>
      <c r="I3612" t="s">
        <v>83</v>
      </c>
      <c r="J3612" t="s">
        <v>84</v>
      </c>
      <c r="K3612">
        <v>12</v>
      </c>
    </row>
    <row r="3613" spans="1:11">
      <c r="A3613" t="s">
        <v>106</v>
      </c>
      <c r="B3613">
        <v>2251</v>
      </c>
      <c r="C3613" t="s">
        <v>25</v>
      </c>
      <c r="D3613" t="s">
        <v>26</v>
      </c>
      <c r="E3613" t="s">
        <v>27</v>
      </c>
      <c r="F3613" t="s">
        <v>0</v>
      </c>
      <c r="G3613" t="s">
        <v>24</v>
      </c>
      <c r="H3613" t="s">
        <v>1</v>
      </c>
      <c r="I3613" t="s">
        <v>83</v>
      </c>
      <c r="J3613" t="s">
        <v>84</v>
      </c>
      <c r="K3613">
        <v>21257</v>
      </c>
    </row>
    <row r="3614" spans="1:11">
      <c r="A3614" t="s">
        <v>106</v>
      </c>
      <c r="B3614">
        <v>2174</v>
      </c>
      <c r="C3614" t="s">
        <v>59</v>
      </c>
      <c r="D3614" t="s">
        <v>53</v>
      </c>
      <c r="E3614" t="s">
        <v>23</v>
      </c>
      <c r="F3614" t="s">
        <v>3</v>
      </c>
      <c r="G3614" t="s">
        <v>43</v>
      </c>
      <c r="H3614" t="s">
        <v>5</v>
      </c>
      <c r="I3614" t="s">
        <v>83</v>
      </c>
      <c r="J3614" t="s">
        <v>84</v>
      </c>
      <c r="K3614">
        <v>3896</v>
      </c>
    </row>
    <row r="3615" spans="1:11">
      <c r="A3615" t="s">
        <v>106</v>
      </c>
      <c r="B3615">
        <v>2191</v>
      </c>
      <c r="C3615" t="s">
        <v>39</v>
      </c>
      <c r="D3615" t="s">
        <v>35</v>
      </c>
      <c r="E3615" t="s">
        <v>23</v>
      </c>
      <c r="F3615" t="s">
        <v>12</v>
      </c>
      <c r="G3615" t="s">
        <v>13</v>
      </c>
      <c r="H3615" t="s">
        <v>5</v>
      </c>
      <c r="I3615" t="s">
        <v>85</v>
      </c>
      <c r="J3615" t="s">
        <v>86</v>
      </c>
      <c r="K3615">
        <v>484</v>
      </c>
    </row>
    <row r="3616" spans="1:11">
      <c r="A3616" t="s">
        <v>106</v>
      </c>
      <c r="B3616">
        <v>2247</v>
      </c>
      <c r="C3616" t="s">
        <v>64</v>
      </c>
      <c r="D3616" t="s">
        <v>26</v>
      </c>
      <c r="E3616" t="s">
        <v>23</v>
      </c>
      <c r="F3616" t="s">
        <v>16</v>
      </c>
      <c r="G3616" t="s">
        <v>17</v>
      </c>
      <c r="H3616" t="s">
        <v>5</v>
      </c>
      <c r="I3616" t="s">
        <v>83</v>
      </c>
      <c r="J3616" t="s">
        <v>84</v>
      </c>
      <c r="K3616">
        <v>1099</v>
      </c>
    </row>
    <row r="3617" spans="1:11">
      <c r="A3617" t="s">
        <v>106</v>
      </c>
      <c r="B3617">
        <v>2214</v>
      </c>
      <c r="C3617" t="s">
        <v>21</v>
      </c>
      <c r="D3617" t="s">
        <v>22</v>
      </c>
      <c r="E3617" t="s">
        <v>23</v>
      </c>
      <c r="F3617" t="s">
        <v>9</v>
      </c>
      <c r="G3617" t="s">
        <v>10</v>
      </c>
      <c r="H3617" t="s">
        <v>1</v>
      </c>
      <c r="I3617" t="s">
        <v>85</v>
      </c>
      <c r="J3617" t="s">
        <v>86</v>
      </c>
      <c r="K3617">
        <v>63</v>
      </c>
    </row>
    <row r="3618" spans="1:11">
      <c r="A3618" t="s">
        <v>106</v>
      </c>
      <c r="B3618">
        <v>2201</v>
      </c>
      <c r="C3618" t="s">
        <v>51</v>
      </c>
      <c r="D3618" t="s">
        <v>31</v>
      </c>
      <c r="E3618" t="s">
        <v>23</v>
      </c>
      <c r="F3618" t="s">
        <v>8</v>
      </c>
      <c r="G3618" t="s">
        <v>14</v>
      </c>
      <c r="H3618" t="s">
        <v>1</v>
      </c>
      <c r="I3618" t="s">
        <v>83</v>
      </c>
      <c r="J3618" t="s">
        <v>84</v>
      </c>
      <c r="K3618">
        <v>13101</v>
      </c>
    </row>
    <row r="3619" spans="1:11">
      <c r="A3619" t="s">
        <v>106</v>
      </c>
      <c r="B3619">
        <v>2211</v>
      </c>
      <c r="C3619" t="s">
        <v>54</v>
      </c>
      <c r="D3619" t="s">
        <v>49</v>
      </c>
      <c r="E3619" t="s">
        <v>23</v>
      </c>
      <c r="F3619" t="s">
        <v>8</v>
      </c>
      <c r="G3619" t="s">
        <v>14</v>
      </c>
      <c r="H3619" t="s">
        <v>5</v>
      </c>
      <c r="I3619" t="s">
        <v>85</v>
      </c>
      <c r="J3619" t="s">
        <v>86</v>
      </c>
      <c r="K3619">
        <v>1114</v>
      </c>
    </row>
    <row r="3620" spans="1:11">
      <c r="A3620" t="s">
        <v>106</v>
      </c>
      <c r="B3620">
        <v>2237</v>
      </c>
      <c r="C3620" t="s">
        <v>42</v>
      </c>
      <c r="D3620" t="s">
        <v>38</v>
      </c>
      <c r="E3620" t="s">
        <v>23</v>
      </c>
      <c r="F3620" t="s">
        <v>3</v>
      </c>
      <c r="G3620" t="s">
        <v>43</v>
      </c>
      <c r="H3620" t="s">
        <v>1</v>
      </c>
      <c r="I3620" t="s">
        <v>85</v>
      </c>
      <c r="J3620" t="s">
        <v>86</v>
      </c>
      <c r="K3620">
        <v>283</v>
      </c>
    </row>
    <row r="3621" spans="1:11">
      <c r="A3621" t="s">
        <v>106</v>
      </c>
      <c r="B3621">
        <v>2224</v>
      </c>
      <c r="C3621" t="s">
        <v>60</v>
      </c>
      <c r="D3621" t="s">
        <v>41</v>
      </c>
      <c r="E3621" t="s">
        <v>23</v>
      </c>
      <c r="F3621" t="s">
        <v>16</v>
      </c>
      <c r="G3621" t="s">
        <v>17</v>
      </c>
      <c r="H3621" t="s">
        <v>5</v>
      </c>
      <c r="I3621" t="s">
        <v>83</v>
      </c>
      <c r="J3621" t="s">
        <v>84</v>
      </c>
      <c r="K3621">
        <v>344</v>
      </c>
    </row>
    <row r="3622" spans="1:11">
      <c r="A3622" t="s">
        <v>106</v>
      </c>
      <c r="B3622">
        <v>2231</v>
      </c>
      <c r="C3622" t="s">
        <v>40</v>
      </c>
      <c r="D3622" t="s">
        <v>41</v>
      </c>
      <c r="E3622" t="s">
        <v>23</v>
      </c>
      <c r="F3622" t="s">
        <v>3</v>
      </c>
      <c r="G3622" t="s">
        <v>43</v>
      </c>
      <c r="H3622" t="s">
        <v>5</v>
      </c>
      <c r="I3622" t="s">
        <v>85</v>
      </c>
      <c r="J3622" t="s">
        <v>86</v>
      </c>
      <c r="K3622">
        <v>680</v>
      </c>
    </row>
    <row r="3623" spans="1:11">
      <c r="A3623" t="s">
        <v>106</v>
      </c>
      <c r="B3623">
        <v>2191</v>
      </c>
      <c r="C3623" t="s">
        <v>39</v>
      </c>
      <c r="D3623" t="s">
        <v>35</v>
      </c>
      <c r="E3623" t="s">
        <v>23</v>
      </c>
      <c r="F3623" t="s">
        <v>8</v>
      </c>
      <c r="G3623" t="s">
        <v>14</v>
      </c>
      <c r="H3623" t="s">
        <v>1</v>
      </c>
      <c r="I3623" t="s">
        <v>83</v>
      </c>
      <c r="J3623" t="s">
        <v>84</v>
      </c>
      <c r="K3623">
        <v>11655</v>
      </c>
    </row>
    <row r="3624" spans="1:11">
      <c r="A3624" t="s">
        <v>106</v>
      </c>
      <c r="B3624">
        <v>2164</v>
      </c>
      <c r="C3624" t="s">
        <v>56</v>
      </c>
      <c r="D3624" t="s">
        <v>33</v>
      </c>
      <c r="E3624" t="s">
        <v>23</v>
      </c>
      <c r="F3624" t="s">
        <v>98</v>
      </c>
      <c r="G3624" t="s">
        <v>99</v>
      </c>
      <c r="H3624" t="s">
        <v>5</v>
      </c>
      <c r="I3624" t="s">
        <v>83</v>
      </c>
      <c r="J3624" t="s">
        <v>84</v>
      </c>
      <c r="K3624">
        <v>25</v>
      </c>
    </row>
    <row r="3625" spans="1:11">
      <c r="A3625" t="s">
        <v>106</v>
      </c>
      <c r="B3625">
        <v>2194</v>
      </c>
      <c r="C3625" t="s">
        <v>30</v>
      </c>
      <c r="D3625" t="s">
        <v>31</v>
      </c>
      <c r="E3625" t="s">
        <v>23</v>
      </c>
      <c r="F3625" t="s">
        <v>4</v>
      </c>
      <c r="G3625" t="s">
        <v>6</v>
      </c>
      <c r="H3625" t="s">
        <v>5</v>
      </c>
      <c r="I3625" t="s">
        <v>85</v>
      </c>
      <c r="J3625" t="s">
        <v>86</v>
      </c>
      <c r="K3625">
        <v>34</v>
      </c>
    </row>
    <row r="3626" spans="1:11">
      <c r="A3626" t="s">
        <v>106</v>
      </c>
      <c r="B3626">
        <v>2181</v>
      </c>
      <c r="C3626" t="s">
        <v>55</v>
      </c>
      <c r="D3626" t="s">
        <v>53</v>
      </c>
      <c r="E3626" t="s">
        <v>23</v>
      </c>
      <c r="F3626" t="s">
        <v>0</v>
      </c>
      <c r="G3626" t="s">
        <v>24</v>
      </c>
      <c r="H3626" t="s">
        <v>5</v>
      </c>
      <c r="I3626" t="s">
        <v>83</v>
      </c>
      <c r="J3626" t="s">
        <v>84</v>
      </c>
      <c r="K3626">
        <v>4911.5</v>
      </c>
    </row>
    <row r="3627" spans="1:11">
      <c r="A3627" t="s">
        <v>106</v>
      </c>
      <c r="B3627">
        <v>2201</v>
      </c>
      <c r="C3627" t="s">
        <v>51</v>
      </c>
      <c r="D3627" t="s">
        <v>31</v>
      </c>
      <c r="E3627" t="s">
        <v>23</v>
      </c>
      <c r="F3627" t="s">
        <v>12</v>
      </c>
      <c r="G3627" t="s">
        <v>13</v>
      </c>
      <c r="H3627" t="s">
        <v>5</v>
      </c>
      <c r="I3627" t="s">
        <v>85</v>
      </c>
      <c r="J3627" t="s">
        <v>86</v>
      </c>
      <c r="K3627">
        <v>424</v>
      </c>
    </row>
    <row r="3628" spans="1:11">
      <c r="A3628" t="s">
        <v>106</v>
      </c>
      <c r="B3628">
        <v>2217</v>
      </c>
      <c r="C3628" t="s">
        <v>36</v>
      </c>
      <c r="D3628" t="s">
        <v>22</v>
      </c>
      <c r="E3628" t="s">
        <v>23</v>
      </c>
      <c r="F3628" t="s">
        <v>0</v>
      </c>
      <c r="G3628" t="s">
        <v>24</v>
      </c>
      <c r="H3628" t="s">
        <v>1</v>
      </c>
      <c r="I3628" t="s">
        <v>85</v>
      </c>
      <c r="J3628" t="s">
        <v>86</v>
      </c>
      <c r="K3628">
        <v>2885</v>
      </c>
    </row>
    <row r="3629" spans="1:11">
      <c r="A3629" t="s">
        <v>106</v>
      </c>
      <c r="B3629">
        <v>2167</v>
      </c>
      <c r="C3629" t="s">
        <v>63</v>
      </c>
      <c r="D3629" t="s">
        <v>33</v>
      </c>
      <c r="E3629" t="s">
        <v>23</v>
      </c>
      <c r="F3629" t="s">
        <v>9</v>
      </c>
      <c r="G3629" t="s">
        <v>10</v>
      </c>
      <c r="H3629" t="s">
        <v>5</v>
      </c>
      <c r="I3629" t="s">
        <v>83</v>
      </c>
      <c r="J3629" t="s">
        <v>84</v>
      </c>
      <c r="K3629">
        <v>4035</v>
      </c>
    </row>
    <row r="3630" spans="1:11">
      <c r="A3630" t="s">
        <v>106</v>
      </c>
      <c r="B3630">
        <v>2227</v>
      </c>
      <c r="C3630" t="s">
        <v>44</v>
      </c>
      <c r="D3630" t="s">
        <v>41</v>
      </c>
      <c r="E3630" t="s">
        <v>23</v>
      </c>
      <c r="F3630" t="s">
        <v>3</v>
      </c>
      <c r="G3630" t="s">
        <v>43</v>
      </c>
      <c r="H3630" t="s">
        <v>5</v>
      </c>
      <c r="I3630" t="s">
        <v>85</v>
      </c>
      <c r="J3630" t="s">
        <v>86</v>
      </c>
      <c r="K3630">
        <v>660</v>
      </c>
    </row>
    <row r="3631" spans="1:11">
      <c r="A3631" t="s">
        <v>106</v>
      </c>
      <c r="B3631">
        <v>2184</v>
      </c>
      <c r="C3631" t="s">
        <v>47</v>
      </c>
      <c r="D3631" t="s">
        <v>35</v>
      </c>
      <c r="E3631" t="s">
        <v>23</v>
      </c>
      <c r="F3631" t="s">
        <v>3</v>
      </c>
      <c r="G3631" t="s">
        <v>43</v>
      </c>
      <c r="H3631" t="s">
        <v>1</v>
      </c>
      <c r="I3631" t="s">
        <v>83</v>
      </c>
      <c r="J3631" t="s">
        <v>84</v>
      </c>
      <c r="K3631">
        <v>496</v>
      </c>
    </row>
    <row r="3632" spans="1:11">
      <c r="A3632" t="s">
        <v>106</v>
      </c>
      <c r="B3632">
        <v>2157</v>
      </c>
      <c r="C3632" t="s">
        <v>46</v>
      </c>
      <c r="D3632" t="s">
        <v>29</v>
      </c>
      <c r="E3632" t="s">
        <v>23</v>
      </c>
      <c r="F3632" t="s">
        <v>3</v>
      </c>
      <c r="G3632" t="s">
        <v>43</v>
      </c>
      <c r="H3632" t="s">
        <v>1</v>
      </c>
      <c r="I3632" t="s">
        <v>83</v>
      </c>
      <c r="J3632" t="s">
        <v>84</v>
      </c>
      <c r="K3632">
        <v>1936</v>
      </c>
    </row>
    <row r="3633" spans="1:11">
      <c r="A3633" t="s">
        <v>106</v>
      </c>
      <c r="B3633">
        <v>2191</v>
      </c>
      <c r="C3633" t="s">
        <v>39</v>
      </c>
      <c r="D3633" t="s">
        <v>35</v>
      </c>
      <c r="E3633" t="s">
        <v>23</v>
      </c>
      <c r="F3633" t="s">
        <v>8</v>
      </c>
      <c r="G3633" t="s">
        <v>14</v>
      </c>
      <c r="H3633" t="s">
        <v>1</v>
      </c>
      <c r="I3633" t="s">
        <v>85</v>
      </c>
      <c r="J3633" t="s">
        <v>86</v>
      </c>
      <c r="K3633">
        <v>1577</v>
      </c>
    </row>
    <row r="3634" spans="1:11">
      <c r="A3634" t="s">
        <v>106</v>
      </c>
      <c r="B3634">
        <v>2157</v>
      </c>
      <c r="C3634" t="s">
        <v>46</v>
      </c>
      <c r="D3634" t="s">
        <v>29</v>
      </c>
      <c r="E3634" t="s">
        <v>23</v>
      </c>
      <c r="F3634" t="s">
        <v>4</v>
      </c>
      <c r="G3634" t="s">
        <v>6</v>
      </c>
      <c r="H3634" t="s">
        <v>1</v>
      </c>
      <c r="I3634" t="s">
        <v>83</v>
      </c>
      <c r="J3634" t="s">
        <v>84</v>
      </c>
      <c r="K3634">
        <v>12008</v>
      </c>
    </row>
    <row r="3635" spans="1:11">
      <c r="A3635" t="s">
        <v>106</v>
      </c>
      <c r="B3635">
        <v>2247</v>
      </c>
      <c r="C3635" t="s">
        <v>64</v>
      </c>
      <c r="D3635" t="s">
        <v>26</v>
      </c>
      <c r="E3635" t="s">
        <v>23</v>
      </c>
      <c r="F3635" t="s">
        <v>93</v>
      </c>
      <c r="G3635" t="s">
        <v>94</v>
      </c>
      <c r="H3635" t="s">
        <v>5</v>
      </c>
      <c r="I3635" t="s">
        <v>83</v>
      </c>
      <c r="J3635" t="s">
        <v>84</v>
      </c>
      <c r="K3635">
        <v>4</v>
      </c>
    </row>
    <row r="3636" spans="1:11">
      <c r="A3636" t="s">
        <v>106</v>
      </c>
      <c r="B3636">
        <v>2217</v>
      </c>
      <c r="C3636" t="s">
        <v>36</v>
      </c>
      <c r="D3636" t="s">
        <v>22</v>
      </c>
      <c r="E3636" t="s">
        <v>23</v>
      </c>
      <c r="F3636" t="s">
        <v>16</v>
      </c>
      <c r="G3636" t="s">
        <v>17</v>
      </c>
      <c r="H3636" t="s">
        <v>5</v>
      </c>
      <c r="I3636" t="s">
        <v>85</v>
      </c>
      <c r="J3636" t="s">
        <v>86</v>
      </c>
      <c r="K3636">
        <v>161</v>
      </c>
    </row>
    <row r="3637" spans="1:11">
      <c r="A3637" t="s">
        <v>106</v>
      </c>
      <c r="B3637">
        <v>2231</v>
      </c>
      <c r="C3637" t="s">
        <v>40</v>
      </c>
      <c r="D3637" t="s">
        <v>41</v>
      </c>
      <c r="E3637" t="s">
        <v>23</v>
      </c>
      <c r="F3637" t="s">
        <v>3</v>
      </c>
      <c r="G3637" t="s">
        <v>43</v>
      </c>
      <c r="H3637" t="s">
        <v>5</v>
      </c>
      <c r="I3637" t="s">
        <v>83</v>
      </c>
      <c r="J3637" t="s">
        <v>84</v>
      </c>
      <c r="K3637">
        <v>5378</v>
      </c>
    </row>
    <row r="3638" spans="1:11">
      <c r="A3638" t="s">
        <v>106</v>
      </c>
      <c r="B3638">
        <v>2187</v>
      </c>
      <c r="C3638" t="s">
        <v>34</v>
      </c>
      <c r="D3638" t="s">
        <v>35</v>
      </c>
      <c r="E3638" t="s">
        <v>23</v>
      </c>
      <c r="F3638" t="s">
        <v>95</v>
      </c>
      <c r="G3638" t="s">
        <v>96</v>
      </c>
      <c r="H3638" t="s">
        <v>97</v>
      </c>
      <c r="I3638" t="s">
        <v>85</v>
      </c>
      <c r="J3638" t="s">
        <v>86</v>
      </c>
      <c r="K3638">
        <v>3</v>
      </c>
    </row>
    <row r="3639" spans="1:11">
      <c r="A3639" t="s">
        <v>106</v>
      </c>
      <c r="B3639">
        <v>2217</v>
      </c>
      <c r="C3639" t="s">
        <v>36</v>
      </c>
      <c r="D3639" t="s">
        <v>22</v>
      </c>
      <c r="E3639" t="s">
        <v>23</v>
      </c>
      <c r="F3639" t="s">
        <v>98</v>
      </c>
      <c r="G3639" t="s">
        <v>99</v>
      </c>
      <c r="H3639" t="s">
        <v>5</v>
      </c>
      <c r="I3639" t="s">
        <v>83</v>
      </c>
      <c r="J3639" t="s">
        <v>84</v>
      </c>
      <c r="K3639">
        <v>22</v>
      </c>
    </row>
    <row r="3640" spans="1:11">
      <c r="A3640" t="s">
        <v>106</v>
      </c>
      <c r="B3640">
        <v>2194</v>
      </c>
      <c r="C3640" t="s">
        <v>30</v>
      </c>
      <c r="D3640" t="s">
        <v>31</v>
      </c>
      <c r="E3640" t="s">
        <v>23</v>
      </c>
      <c r="F3640" t="s">
        <v>16</v>
      </c>
      <c r="G3640" t="s">
        <v>17</v>
      </c>
      <c r="H3640" t="s">
        <v>1</v>
      </c>
      <c r="I3640" t="s">
        <v>85</v>
      </c>
      <c r="J3640" t="s">
        <v>86</v>
      </c>
      <c r="K3640">
        <v>82</v>
      </c>
    </row>
    <row r="3641" spans="1:11">
      <c r="A3641" t="s">
        <v>106</v>
      </c>
      <c r="B3641">
        <v>2187</v>
      </c>
      <c r="C3641" t="s">
        <v>34</v>
      </c>
      <c r="D3641" t="s">
        <v>35</v>
      </c>
      <c r="E3641" t="s">
        <v>23</v>
      </c>
      <c r="F3641" t="s">
        <v>2</v>
      </c>
      <c r="G3641" t="s">
        <v>11</v>
      </c>
      <c r="H3641" t="s">
        <v>5</v>
      </c>
      <c r="I3641" t="s">
        <v>83</v>
      </c>
      <c r="J3641" t="s">
        <v>84</v>
      </c>
      <c r="K3641">
        <v>2614</v>
      </c>
    </row>
    <row r="3642" spans="1:11">
      <c r="A3642" t="s">
        <v>106</v>
      </c>
      <c r="B3642">
        <v>2237</v>
      </c>
      <c r="C3642" t="s">
        <v>42</v>
      </c>
      <c r="D3642" t="s">
        <v>38</v>
      </c>
      <c r="E3642" t="s">
        <v>23</v>
      </c>
      <c r="F3642" t="s">
        <v>98</v>
      </c>
      <c r="G3642" t="s">
        <v>99</v>
      </c>
      <c r="H3642" t="s">
        <v>5</v>
      </c>
      <c r="I3642" t="s">
        <v>83</v>
      </c>
      <c r="J3642" t="s">
        <v>84</v>
      </c>
      <c r="K3642">
        <v>25</v>
      </c>
    </row>
    <row r="3643" spans="1:11">
      <c r="A3643" t="s">
        <v>106</v>
      </c>
      <c r="B3643">
        <v>2171</v>
      </c>
      <c r="C3643" t="s">
        <v>32</v>
      </c>
      <c r="D3643" t="s">
        <v>33</v>
      </c>
      <c r="E3643" t="s">
        <v>23</v>
      </c>
      <c r="F3643" t="s">
        <v>9</v>
      </c>
      <c r="G3643" t="s">
        <v>10</v>
      </c>
      <c r="H3643" t="s">
        <v>1</v>
      </c>
      <c r="I3643" t="s">
        <v>85</v>
      </c>
      <c r="J3643" t="s">
        <v>86</v>
      </c>
      <c r="K3643">
        <v>919</v>
      </c>
    </row>
    <row r="3644" spans="1:11">
      <c r="A3644" t="s">
        <v>106</v>
      </c>
      <c r="B3644">
        <v>2164</v>
      </c>
      <c r="C3644" t="s">
        <v>56</v>
      </c>
      <c r="D3644" t="s">
        <v>33</v>
      </c>
      <c r="E3644" t="s">
        <v>23</v>
      </c>
      <c r="F3644" t="s">
        <v>2</v>
      </c>
      <c r="G3644" t="s">
        <v>11</v>
      </c>
      <c r="H3644" t="s">
        <v>1</v>
      </c>
      <c r="I3644" t="s">
        <v>85</v>
      </c>
      <c r="J3644" t="s">
        <v>86</v>
      </c>
      <c r="K3644">
        <v>1605</v>
      </c>
    </row>
    <row r="3645" spans="1:11">
      <c r="A3645" t="s">
        <v>106</v>
      </c>
      <c r="B3645">
        <v>2201</v>
      </c>
      <c r="C3645" t="s">
        <v>51</v>
      </c>
      <c r="D3645" t="s">
        <v>31</v>
      </c>
      <c r="E3645" t="s">
        <v>23</v>
      </c>
      <c r="F3645" t="s">
        <v>9</v>
      </c>
      <c r="G3645" t="s">
        <v>10</v>
      </c>
      <c r="H3645" t="s">
        <v>1</v>
      </c>
      <c r="I3645" t="s">
        <v>85</v>
      </c>
      <c r="J3645" t="s">
        <v>86</v>
      </c>
      <c r="K3645">
        <v>884</v>
      </c>
    </row>
    <row r="3646" spans="1:11">
      <c r="A3646" t="s">
        <v>106</v>
      </c>
      <c r="B3646">
        <v>2207</v>
      </c>
      <c r="C3646" t="s">
        <v>57</v>
      </c>
      <c r="D3646" t="s">
        <v>49</v>
      </c>
      <c r="E3646" t="s">
        <v>23</v>
      </c>
      <c r="F3646" t="s">
        <v>98</v>
      </c>
      <c r="G3646" t="s">
        <v>99</v>
      </c>
      <c r="H3646" t="s">
        <v>5</v>
      </c>
      <c r="I3646" t="s">
        <v>85</v>
      </c>
      <c r="J3646" t="s">
        <v>86</v>
      </c>
      <c r="K3646">
        <v>12</v>
      </c>
    </row>
    <row r="3647" spans="1:11">
      <c r="A3647" t="s">
        <v>106</v>
      </c>
      <c r="B3647">
        <v>2214</v>
      </c>
      <c r="C3647" t="s">
        <v>21</v>
      </c>
      <c r="D3647" t="s">
        <v>22</v>
      </c>
      <c r="E3647" t="s">
        <v>23</v>
      </c>
      <c r="F3647" t="s">
        <v>8</v>
      </c>
      <c r="G3647" t="s">
        <v>14</v>
      </c>
      <c r="H3647" t="s">
        <v>5</v>
      </c>
      <c r="I3647" t="s">
        <v>85</v>
      </c>
      <c r="J3647" t="s">
        <v>86</v>
      </c>
      <c r="K3647">
        <v>106</v>
      </c>
    </row>
    <row r="3648" spans="1:11">
      <c r="A3648" t="s">
        <v>106</v>
      </c>
      <c r="B3648">
        <v>2217</v>
      </c>
      <c r="C3648" t="s">
        <v>36</v>
      </c>
      <c r="D3648" t="s">
        <v>22</v>
      </c>
      <c r="E3648" t="s">
        <v>23</v>
      </c>
      <c r="F3648" t="s">
        <v>2</v>
      </c>
      <c r="G3648" t="s">
        <v>11</v>
      </c>
      <c r="H3648" t="s">
        <v>1</v>
      </c>
      <c r="I3648" t="s">
        <v>85</v>
      </c>
      <c r="J3648" t="s">
        <v>86</v>
      </c>
      <c r="K3648">
        <v>6908</v>
      </c>
    </row>
  </sheetData>
  <sheetProtection algorithmName="SHA-512" hashValue="THDEr0tFWRWA/V+ZRtoXgFXarduCHN9by56XyW8hlPwIyCFn84gt4pwsRU1TWg7Yp2hwu8zJa2ab8QMELC16jA==" saltValue="RAiidKte22//GT5rRF2CoQ==" spinCount="100000" sheet="1" objects="1" scenarios="1" formatCells="0" formatColumns="0" formatRows="0" insertColumns="0" insertRows="0" insertHyperlinks="0" sort="0" autoFilter="0" pivotTables="0"/>
  <autoFilter ref="A16:K3648" xr:uid="{4DB8138C-46F0-4DF1-B99E-B1865305EF66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C51B-14E4-4A59-BC2B-FCBE72FCBCD6}">
  <sheetPr>
    <tabColor rgb="FF7030A0"/>
    <pageSetUpPr fitToPage="1"/>
  </sheetPr>
  <dimension ref="A2:AH53"/>
  <sheetViews>
    <sheetView view="pageBreakPreview" zoomScale="85" zoomScaleNormal="100" zoomScaleSheetLayoutView="85" workbookViewId="0">
      <selection activeCell="L41" sqref="L41"/>
    </sheetView>
  </sheetViews>
  <sheetFormatPr defaultRowHeight="15"/>
  <cols>
    <col min="2" max="2" width="18.28515625" customWidth="1"/>
    <col min="3" max="3" width="15.28515625" customWidth="1"/>
    <col min="4" max="4" width="15" customWidth="1"/>
    <col min="5" max="5" width="16.7109375" customWidth="1"/>
    <col min="6" max="6" width="18.5703125" customWidth="1"/>
    <col min="7" max="7" width="18" customWidth="1"/>
    <col min="8" max="8" width="16.42578125" bestFit="1" customWidth="1"/>
    <col min="9" max="9" width="15.5703125" customWidth="1"/>
    <col min="10" max="10" width="16.140625" customWidth="1"/>
    <col min="11" max="11" width="20" customWidth="1"/>
    <col min="12" max="12" width="26.7109375" customWidth="1"/>
    <col min="13" max="13" width="21.85546875" customWidth="1"/>
    <col min="14" max="14" width="15" bestFit="1" customWidth="1"/>
    <col min="15" max="15" width="14.85546875" bestFit="1" customWidth="1"/>
    <col min="16" max="16" width="14" bestFit="1" customWidth="1"/>
    <col min="17" max="17" width="13.28515625" bestFit="1" customWidth="1"/>
    <col min="18" max="18" width="13.5703125" bestFit="1" customWidth="1"/>
    <col min="20" max="20" width="12.85546875" bestFit="1" customWidth="1"/>
    <col min="21" max="21" width="11.85546875" bestFit="1" customWidth="1"/>
    <col min="23" max="23" width="12" bestFit="1" customWidth="1"/>
  </cols>
  <sheetData>
    <row r="2" spans="2:34">
      <c r="B2" s="350" t="s">
        <v>179</v>
      </c>
      <c r="C2" s="351"/>
      <c r="D2" s="351"/>
      <c r="E2" s="351"/>
      <c r="F2" s="351"/>
      <c r="G2" s="351"/>
      <c r="H2" s="351"/>
      <c r="I2" s="351"/>
      <c r="J2" s="351"/>
      <c r="K2" s="352"/>
      <c r="L2" s="235"/>
    </row>
    <row r="3" spans="2:34" s="49" customFormat="1" ht="24" customHeight="1">
      <c r="B3" s="48"/>
      <c r="C3" s="48" t="s">
        <v>183</v>
      </c>
      <c r="D3" s="48" t="s">
        <v>112</v>
      </c>
      <c r="E3" s="48" t="s">
        <v>184</v>
      </c>
      <c r="F3" s="48" t="s">
        <v>284</v>
      </c>
      <c r="G3" s="56" t="s">
        <v>182</v>
      </c>
      <c r="H3" s="55" t="s">
        <v>178</v>
      </c>
      <c r="I3" s="48" t="s">
        <v>176</v>
      </c>
      <c r="J3" s="48" t="s">
        <v>114</v>
      </c>
      <c r="K3" s="48" t="s">
        <v>175</v>
      </c>
      <c r="P3" s="49" t="s">
        <v>193</v>
      </c>
      <c r="Q3" s="49" t="s">
        <v>194</v>
      </c>
      <c r="R3" s="49" t="s">
        <v>195</v>
      </c>
      <c r="AH3" s="49" t="s">
        <v>181</v>
      </c>
    </row>
    <row r="4" spans="2:34">
      <c r="B4" s="307" t="s">
        <v>332</v>
      </c>
      <c r="C4" s="50">
        <v>145590720</v>
      </c>
      <c r="D4" s="50">
        <v>30812059</v>
      </c>
      <c r="E4" s="50">
        <v>14965556</v>
      </c>
      <c r="F4" s="50">
        <f>SUM(P4:R4)</f>
        <v>9991373</v>
      </c>
      <c r="G4" s="60">
        <f t="shared" ref="G4:G12" si="0">SUM(C4:F4)</f>
        <v>201359708</v>
      </c>
      <c r="H4" s="59">
        <v>111669235.088</v>
      </c>
      <c r="I4" s="47">
        <v>64428802.751063183</v>
      </c>
      <c r="J4" s="47">
        <v>25261670.160936821</v>
      </c>
      <c r="K4" s="46">
        <f>SUM(H4:J4)</f>
        <v>201359708</v>
      </c>
      <c r="M4" s="10">
        <f t="shared" ref="M4:M12" si="1">D4/G4</f>
        <v>0.15301998252798421</v>
      </c>
      <c r="N4" s="11">
        <f t="shared" ref="N4:N12" si="2">+K4-G4</f>
        <v>0</v>
      </c>
      <c r="P4" s="8">
        <v>3357082</v>
      </c>
      <c r="Q4" s="8">
        <v>5236098</v>
      </c>
      <c r="R4" s="8">
        <v>1398193</v>
      </c>
      <c r="U4" s="51"/>
      <c r="AH4" s="51">
        <f t="shared" ref="AH4:AH12" si="3">C4+D4-J4</f>
        <v>151141108.83906317</v>
      </c>
    </row>
    <row r="5" spans="2:34">
      <c r="B5" s="307" t="s">
        <v>333</v>
      </c>
      <c r="C5" s="50">
        <v>153696639</v>
      </c>
      <c r="D5" s="50">
        <v>34486426</v>
      </c>
      <c r="E5" s="50">
        <v>15295312</v>
      </c>
      <c r="F5" s="50">
        <f t="shared" ref="F5:F12" si="4">SUM(P5:R5)</f>
        <v>10361500</v>
      </c>
      <c r="G5" s="60">
        <f t="shared" si="0"/>
        <v>213839877</v>
      </c>
      <c r="H5" s="59">
        <v>116217516.58731122</v>
      </c>
      <c r="I5" s="47">
        <v>70142459.764551938</v>
      </c>
      <c r="J5" s="47">
        <v>27479900.160936818</v>
      </c>
      <c r="K5" s="46">
        <f t="shared" ref="K5:K12" si="5">SUM(H5:J5)</f>
        <v>213839876.51279998</v>
      </c>
      <c r="M5" s="10">
        <f t="shared" si="1"/>
        <v>0.16127219339917595</v>
      </c>
      <c r="N5" s="11">
        <f t="shared" si="2"/>
        <v>-0.48720002174377441</v>
      </c>
      <c r="P5" s="8">
        <v>3357082</v>
      </c>
      <c r="Q5" s="8">
        <v>5532447</v>
      </c>
      <c r="R5" s="8">
        <v>1471971</v>
      </c>
      <c r="U5" s="51"/>
      <c r="AH5" s="51">
        <f t="shared" si="3"/>
        <v>160703164.83906317</v>
      </c>
    </row>
    <row r="6" spans="2:34">
      <c r="B6" s="307" t="s">
        <v>334</v>
      </c>
      <c r="C6" s="50">
        <v>157648984</v>
      </c>
      <c r="D6" s="50">
        <v>38607343</v>
      </c>
      <c r="E6" s="50">
        <v>16416701</v>
      </c>
      <c r="F6" s="50">
        <f t="shared" si="4"/>
        <v>10572725</v>
      </c>
      <c r="G6" s="60">
        <f t="shared" si="0"/>
        <v>223245753</v>
      </c>
      <c r="H6" s="59">
        <v>118800010.21121064</v>
      </c>
      <c r="I6" s="47">
        <v>73825645.778789356</v>
      </c>
      <c r="J6" s="47">
        <v>30620096.010000005</v>
      </c>
      <c r="K6" s="46">
        <f t="shared" si="5"/>
        <v>223245752</v>
      </c>
      <c r="M6" s="10">
        <f t="shared" si="1"/>
        <v>0.17293651718427092</v>
      </c>
      <c r="N6" s="11">
        <f t="shared" si="2"/>
        <v>-1</v>
      </c>
      <c r="P6" s="8">
        <v>3357082</v>
      </c>
      <c r="Q6" s="8">
        <v>5743672</v>
      </c>
      <c r="R6" s="8">
        <v>1471971</v>
      </c>
      <c r="U6" s="51"/>
      <c r="AH6" s="51">
        <f t="shared" si="3"/>
        <v>165636230.99000001</v>
      </c>
    </row>
    <row r="7" spans="2:34">
      <c r="B7" s="307" t="s">
        <v>340</v>
      </c>
      <c r="C7" s="50">
        <v>130901549</v>
      </c>
      <c r="D7" s="50">
        <f>16187853+20390094</f>
        <v>36577947</v>
      </c>
      <c r="E7" s="50">
        <v>12871383</v>
      </c>
      <c r="F7" s="50">
        <f t="shared" si="4"/>
        <v>9972725</v>
      </c>
      <c r="G7" s="60">
        <f t="shared" si="0"/>
        <v>190323604</v>
      </c>
      <c r="H7" s="59">
        <v>105199839</v>
      </c>
      <c r="I7" s="47">
        <v>60168244.435997024</v>
      </c>
      <c r="J7" s="47">
        <v>24955520.564002976</v>
      </c>
      <c r="K7" s="46">
        <f t="shared" si="5"/>
        <v>190323604</v>
      </c>
      <c r="M7" s="10">
        <f t="shared" si="1"/>
        <v>0.19218817966477769</v>
      </c>
      <c r="N7" s="11">
        <f t="shared" si="2"/>
        <v>0</v>
      </c>
      <c r="O7" t="s">
        <v>291</v>
      </c>
      <c r="P7" s="8">
        <v>3357082</v>
      </c>
      <c r="Q7" s="8">
        <v>5743672</v>
      </c>
      <c r="R7" s="8">
        <v>871971</v>
      </c>
      <c r="U7" s="51"/>
      <c r="AH7" s="51">
        <f t="shared" si="3"/>
        <v>142523975.43599701</v>
      </c>
    </row>
    <row r="8" spans="2:34">
      <c r="B8" s="307" t="s">
        <v>335</v>
      </c>
      <c r="C8" s="50">
        <v>154454431</v>
      </c>
      <c r="D8" s="50">
        <v>43196062</v>
      </c>
      <c r="E8" s="50">
        <v>13912673</v>
      </c>
      <c r="F8" s="50">
        <f t="shared" si="4"/>
        <v>10497846</v>
      </c>
      <c r="G8" s="60">
        <f t="shared" si="0"/>
        <v>222061012</v>
      </c>
      <c r="H8" s="59">
        <v>117953559</v>
      </c>
      <c r="I8" s="47">
        <v>75262492</v>
      </c>
      <c r="J8" s="47">
        <v>28844961</v>
      </c>
      <c r="K8" s="46">
        <f t="shared" si="5"/>
        <v>222061012</v>
      </c>
      <c r="M8" s="10">
        <f t="shared" si="1"/>
        <v>0.19452339521896803</v>
      </c>
      <c r="N8" s="11">
        <f t="shared" si="2"/>
        <v>0</v>
      </c>
      <c r="P8" s="8">
        <v>3175127</v>
      </c>
      <c r="Q8" s="8">
        <v>5678651</v>
      </c>
      <c r="R8" s="8">
        <v>1644068</v>
      </c>
      <c r="U8" s="51"/>
      <c r="AH8" s="51">
        <f t="shared" si="3"/>
        <v>168805532</v>
      </c>
    </row>
    <row r="9" spans="2:34">
      <c r="B9" s="307" t="s">
        <v>336</v>
      </c>
      <c r="C9" s="50">
        <v>163240552</v>
      </c>
      <c r="D9" s="50">
        <v>51034559</v>
      </c>
      <c r="E9" s="50">
        <v>9587405</v>
      </c>
      <c r="F9" s="50">
        <f t="shared" si="4"/>
        <v>11005645</v>
      </c>
      <c r="G9" s="60">
        <f t="shared" si="0"/>
        <v>234868161</v>
      </c>
      <c r="H9" s="59">
        <v>125331826</v>
      </c>
      <c r="I9" s="47">
        <v>74164975.00333333</v>
      </c>
      <c r="J9" s="47">
        <v>35371360</v>
      </c>
      <c r="K9" s="46">
        <f t="shared" si="5"/>
        <v>234868161.00333333</v>
      </c>
      <c r="M9" s="10">
        <f t="shared" si="1"/>
        <v>0.21729023969323794</v>
      </c>
      <c r="N9" s="11">
        <f t="shared" si="2"/>
        <v>3.3333301544189453E-3</v>
      </c>
      <c r="P9" s="8">
        <v>3575127</v>
      </c>
      <c r="Q9" s="8">
        <v>5941972</v>
      </c>
      <c r="R9" s="8">
        <v>1488546</v>
      </c>
      <c r="U9" s="51"/>
      <c r="AH9" s="51">
        <f t="shared" si="3"/>
        <v>178903751</v>
      </c>
    </row>
    <row r="10" spans="2:34">
      <c r="B10" s="307" t="s">
        <v>337</v>
      </c>
      <c r="C10" s="50">
        <v>169190601</v>
      </c>
      <c r="D10" s="50">
        <v>57216110</v>
      </c>
      <c r="E10" s="50">
        <v>8985442</v>
      </c>
      <c r="F10" s="50">
        <f t="shared" si="4"/>
        <v>10531949</v>
      </c>
      <c r="G10" s="60">
        <f t="shared" si="0"/>
        <v>245924102</v>
      </c>
      <c r="H10" s="59">
        <v>122916915</v>
      </c>
      <c r="I10" s="47">
        <v>68732855.421225816</v>
      </c>
      <c r="J10" s="47">
        <v>54274331</v>
      </c>
      <c r="K10" s="46">
        <f t="shared" si="5"/>
        <v>245924101.42122582</v>
      </c>
      <c r="M10" s="10">
        <f t="shared" si="1"/>
        <v>0.23265759449637027</v>
      </c>
      <c r="N10" s="11">
        <f t="shared" si="2"/>
        <v>-0.57877418398857117</v>
      </c>
      <c r="P10" s="8">
        <v>3763995</v>
      </c>
      <c r="Q10" s="8">
        <v>5731507</v>
      </c>
      <c r="R10" s="8">
        <v>1036447</v>
      </c>
      <c r="U10" s="51"/>
      <c r="AH10" s="51">
        <f t="shared" si="3"/>
        <v>172132380</v>
      </c>
    </row>
    <row r="11" spans="2:34">
      <c r="B11" s="307" t="s">
        <v>338</v>
      </c>
      <c r="C11" s="50">
        <v>163973637</v>
      </c>
      <c r="D11" s="50">
        <v>62285423</v>
      </c>
      <c r="E11" s="50">
        <v>9270075</v>
      </c>
      <c r="F11" s="50">
        <f t="shared" si="4"/>
        <v>10842165</v>
      </c>
      <c r="G11" s="60">
        <f t="shared" si="0"/>
        <v>246371300</v>
      </c>
      <c r="H11" s="59">
        <v>117051852</v>
      </c>
      <c r="I11" s="47">
        <v>67179961</v>
      </c>
      <c r="J11" s="47">
        <v>62139487</v>
      </c>
      <c r="K11" s="46">
        <f t="shared" si="5"/>
        <v>246371300</v>
      </c>
      <c r="M11" s="10">
        <f t="shared" si="1"/>
        <v>0.25281119594693052</v>
      </c>
      <c r="N11" s="11">
        <f t="shared" si="2"/>
        <v>0</v>
      </c>
      <c r="P11" s="8">
        <v>3763995</v>
      </c>
      <c r="Q11" s="8">
        <v>5516891</v>
      </c>
      <c r="R11" s="8">
        <v>1561279</v>
      </c>
      <c r="U11" s="51"/>
      <c r="AH11" s="51">
        <f t="shared" si="3"/>
        <v>164119573</v>
      </c>
    </row>
    <row r="12" spans="2:34">
      <c r="B12" s="307" t="s">
        <v>339</v>
      </c>
      <c r="C12" s="50">
        <v>166223822</v>
      </c>
      <c r="D12" s="50">
        <v>52290464</v>
      </c>
      <c r="E12" s="50">
        <v>9504115</v>
      </c>
      <c r="F12" s="50">
        <f t="shared" si="4"/>
        <v>10917740</v>
      </c>
      <c r="G12" s="60">
        <f t="shared" si="0"/>
        <v>238936141</v>
      </c>
      <c r="H12" s="59">
        <v>121000451</v>
      </c>
      <c r="I12" s="47">
        <v>69264977</v>
      </c>
      <c r="J12" s="47">
        <v>48670713</v>
      </c>
      <c r="K12" s="46">
        <f t="shared" si="5"/>
        <v>238936141</v>
      </c>
      <c r="M12" s="10">
        <f t="shared" si="1"/>
        <v>0.21884702657853672</v>
      </c>
      <c r="N12" s="11">
        <f t="shared" si="2"/>
        <v>0</v>
      </c>
      <c r="P12" s="8">
        <v>3763995</v>
      </c>
      <c r="Q12" s="8">
        <v>5602892</v>
      </c>
      <c r="R12" s="8">
        <v>1550853</v>
      </c>
      <c r="T12" s="51"/>
      <c r="U12" s="51"/>
      <c r="AH12" s="51">
        <f t="shared" si="3"/>
        <v>169843573</v>
      </c>
    </row>
    <row r="13" spans="2:34">
      <c r="B13" t="s">
        <v>177</v>
      </c>
    </row>
    <row r="14" spans="2:34">
      <c r="B14" t="s">
        <v>341</v>
      </c>
    </row>
    <row r="15" spans="2:34">
      <c r="B15" s="349" t="s">
        <v>191</v>
      </c>
      <c r="C15" s="349"/>
      <c r="D15" s="349"/>
      <c r="E15" s="349"/>
      <c r="F15" s="349"/>
      <c r="G15" s="349"/>
      <c r="H15" s="349"/>
      <c r="I15" s="349"/>
      <c r="J15" s="349"/>
      <c r="K15" s="349"/>
    </row>
    <row r="16" spans="2:34" ht="28.5" customHeight="1">
      <c r="B16" s="45"/>
      <c r="C16" s="48" t="s">
        <v>185</v>
      </c>
      <c r="D16" s="48" t="s">
        <v>186</v>
      </c>
      <c r="E16" s="56" t="s">
        <v>187</v>
      </c>
      <c r="G16" s="48" t="s">
        <v>188</v>
      </c>
      <c r="H16" s="48" t="s">
        <v>186</v>
      </c>
      <c r="I16" s="48" t="s">
        <v>189</v>
      </c>
      <c r="J16" s="54"/>
      <c r="K16" s="48" t="s">
        <v>190</v>
      </c>
    </row>
    <row r="17" spans="1:12">
      <c r="B17" s="307" t="str">
        <f t="shared" ref="B17:B25" si="6">B4</f>
        <v>FY 2017-18*</v>
      </c>
      <c r="C17" s="46">
        <f t="shared" ref="C17:C25" si="7">H4</f>
        <v>111669235.088</v>
      </c>
      <c r="D17" s="52">
        <f>-E4*0.6</f>
        <v>-8979333.5999999996</v>
      </c>
      <c r="E17" s="57">
        <f>C17+D17</f>
        <v>102689901.48800001</v>
      </c>
      <c r="G17" s="47">
        <f t="shared" ref="G17:G25" si="8">I4</f>
        <v>64428802.751063183</v>
      </c>
      <c r="H17" s="53">
        <f t="shared" ref="H17:H25" si="9">-(E4+D17)-F4</f>
        <v>-15977595.4</v>
      </c>
      <c r="I17" s="47">
        <f>H17+G17</f>
        <v>48451207.351063184</v>
      </c>
      <c r="J17" s="76"/>
      <c r="K17" s="47">
        <f t="shared" ref="K17:K25" si="10">+C4+D4-J4</f>
        <v>151141108.83906317</v>
      </c>
    </row>
    <row r="18" spans="1:12">
      <c r="B18" s="307" t="str">
        <f t="shared" si="6"/>
        <v>FY 2018-19*</v>
      </c>
      <c r="C18" s="46">
        <f t="shared" si="7"/>
        <v>116217516.58731122</v>
      </c>
      <c r="D18" s="52">
        <f>-E5*0.6</f>
        <v>-9177187.1999999993</v>
      </c>
      <c r="E18" s="57">
        <f t="shared" ref="E18:E25" si="11">C18+D18</f>
        <v>107040329.38731122</v>
      </c>
      <c r="G18" s="47">
        <f t="shared" si="8"/>
        <v>70142459.764551938</v>
      </c>
      <c r="H18" s="53">
        <f t="shared" si="9"/>
        <v>-16479624.800000001</v>
      </c>
      <c r="I18" s="47">
        <f t="shared" ref="I18:I25" si="12">H18+G18</f>
        <v>53662834.964551941</v>
      </c>
      <c r="J18" s="76"/>
      <c r="K18" s="47">
        <f t="shared" si="10"/>
        <v>160703164.83906317</v>
      </c>
    </row>
    <row r="19" spans="1:12">
      <c r="B19" s="307" t="str">
        <f t="shared" si="6"/>
        <v>FY 2019-20*</v>
      </c>
      <c r="C19" s="46">
        <f t="shared" si="7"/>
        <v>118800010.21121064</v>
      </c>
      <c r="D19" s="52">
        <f>-E6*0.6</f>
        <v>-9850020.5999999996</v>
      </c>
      <c r="E19" s="57">
        <f t="shared" si="11"/>
        <v>108949989.61121064</v>
      </c>
      <c r="G19" s="47">
        <f t="shared" si="8"/>
        <v>73825645.778789356</v>
      </c>
      <c r="H19" s="53">
        <f t="shared" si="9"/>
        <v>-17139405.399999999</v>
      </c>
      <c r="I19" s="47">
        <f t="shared" si="12"/>
        <v>56686240.378789358</v>
      </c>
      <c r="J19" s="76"/>
      <c r="K19" s="47">
        <f t="shared" si="10"/>
        <v>165636230.99000001</v>
      </c>
    </row>
    <row r="20" spans="1:12">
      <c r="B20" s="307" t="str">
        <f t="shared" si="6"/>
        <v>FY 2020-21**</v>
      </c>
      <c r="C20" s="46">
        <f t="shared" si="7"/>
        <v>105199839</v>
      </c>
      <c r="D20" s="52">
        <f>-E7*0.6</f>
        <v>-7722829.7999999998</v>
      </c>
      <c r="E20" s="57">
        <f t="shared" si="11"/>
        <v>97477009.200000003</v>
      </c>
      <c r="G20" s="47">
        <f t="shared" si="8"/>
        <v>60168244.435997024</v>
      </c>
      <c r="H20" s="53">
        <f t="shared" si="9"/>
        <v>-15121278.199999999</v>
      </c>
      <c r="I20" s="47">
        <f t="shared" si="12"/>
        <v>45046966.235997021</v>
      </c>
      <c r="J20" s="76"/>
      <c r="K20" s="47">
        <f t="shared" si="10"/>
        <v>142523975.43599701</v>
      </c>
    </row>
    <row r="21" spans="1:12">
      <c r="B21" s="307" t="str">
        <f t="shared" si="6"/>
        <v>FY 2021-22*</v>
      </c>
      <c r="C21" s="46">
        <f t="shared" si="7"/>
        <v>117953559</v>
      </c>
      <c r="D21" s="52">
        <f>-E8*0.6</f>
        <v>-8347603.7999999998</v>
      </c>
      <c r="E21" s="57">
        <f t="shared" si="11"/>
        <v>109605955.2</v>
      </c>
      <c r="G21" s="47">
        <f t="shared" si="8"/>
        <v>75262492</v>
      </c>
      <c r="H21" s="53">
        <f t="shared" si="9"/>
        <v>-16062915.199999999</v>
      </c>
      <c r="I21" s="47">
        <f t="shared" si="12"/>
        <v>59199576.799999997</v>
      </c>
      <c r="J21" s="76"/>
      <c r="K21" s="47">
        <f t="shared" si="10"/>
        <v>168805532</v>
      </c>
    </row>
    <row r="22" spans="1:12">
      <c r="B22" s="307" t="str">
        <f t="shared" si="6"/>
        <v>FY 2022-23*</v>
      </c>
      <c r="C22" s="46">
        <f t="shared" si="7"/>
        <v>125331826</v>
      </c>
      <c r="D22" s="47">
        <f>-E9+361784+117962+24021</f>
        <v>-9083638</v>
      </c>
      <c r="E22" s="57">
        <f t="shared" si="11"/>
        <v>116248188</v>
      </c>
      <c r="G22" s="47">
        <f t="shared" si="8"/>
        <v>74164975.00333333</v>
      </c>
      <c r="H22" s="53">
        <f t="shared" si="9"/>
        <v>-11509412</v>
      </c>
      <c r="I22" s="47">
        <f t="shared" si="12"/>
        <v>62655563.00333333</v>
      </c>
      <c r="J22" s="76"/>
      <c r="K22" s="47">
        <f t="shared" si="10"/>
        <v>178903751</v>
      </c>
    </row>
    <row r="23" spans="1:12">
      <c r="B23" s="307" t="str">
        <f t="shared" si="6"/>
        <v>FY 2023-24</v>
      </c>
      <c r="C23" s="46">
        <f t="shared" si="7"/>
        <v>122916915</v>
      </c>
      <c r="D23" s="47">
        <f>-E10+699541</f>
        <v>-8285901</v>
      </c>
      <c r="E23" s="57">
        <f t="shared" si="11"/>
        <v>114631014</v>
      </c>
      <c r="G23" s="47">
        <f t="shared" si="8"/>
        <v>68732855.421225816</v>
      </c>
      <c r="H23" s="53">
        <f t="shared" si="9"/>
        <v>-11231490</v>
      </c>
      <c r="I23" s="47">
        <f t="shared" si="12"/>
        <v>57501365.421225816</v>
      </c>
      <c r="J23" s="76"/>
      <c r="K23" s="47">
        <f t="shared" si="10"/>
        <v>172132380</v>
      </c>
    </row>
    <row r="24" spans="1:12">
      <c r="B24" s="307" t="str">
        <f t="shared" si="6"/>
        <v>FY 2024-25</v>
      </c>
      <c r="C24" s="46">
        <f t="shared" si="7"/>
        <v>117051852</v>
      </c>
      <c r="D24" s="47">
        <f>-E11+642638</f>
        <v>-8627437</v>
      </c>
      <c r="E24" s="57">
        <f t="shared" si="11"/>
        <v>108424415</v>
      </c>
      <c r="G24" s="47">
        <f t="shared" si="8"/>
        <v>67179961</v>
      </c>
      <c r="H24" s="53">
        <f t="shared" si="9"/>
        <v>-11484803</v>
      </c>
      <c r="I24" s="47">
        <f t="shared" si="12"/>
        <v>55695158</v>
      </c>
      <c r="J24" s="76"/>
      <c r="K24" s="47">
        <f t="shared" si="10"/>
        <v>164119573</v>
      </c>
    </row>
    <row r="25" spans="1:12">
      <c r="B25" s="307" t="str">
        <f t="shared" si="6"/>
        <v>FY 2025-26</v>
      </c>
      <c r="C25" s="46">
        <f t="shared" si="7"/>
        <v>121000451</v>
      </c>
      <c r="D25" s="47">
        <f>+'FY26 Budget- Scholleges'!D15</f>
        <v>-8916349</v>
      </c>
      <c r="E25" s="57">
        <f t="shared" si="11"/>
        <v>112084102</v>
      </c>
      <c r="F25" s="236"/>
      <c r="G25" s="47">
        <f t="shared" si="8"/>
        <v>69264977</v>
      </c>
      <c r="H25" s="53">
        <f t="shared" si="9"/>
        <v>-11505506</v>
      </c>
      <c r="I25" s="47">
        <f t="shared" si="12"/>
        <v>57759471</v>
      </c>
      <c r="J25" s="237"/>
      <c r="K25" s="47">
        <f t="shared" si="10"/>
        <v>169843573</v>
      </c>
      <c r="L25" s="11"/>
    </row>
    <row r="26" spans="1:12">
      <c r="B26" t="s">
        <v>177</v>
      </c>
      <c r="C26" s="11"/>
      <c r="L26" s="11"/>
    </row>
    <row r="27" spans="1:12">
      <c r="B27" t="s">
        <v>341</v>
      </c>
    </row>
    <row r="28" spans="1:12" ht="15" customHeight="1">
      <c r="B28" s="354" t="s">
        <v>192</v>
      </c>
      <c r="C28" s="355"/>
      <c r="D28" s="356"/>
      <c r="E28" s="312"/>
      <c r="F28" s="75"/>
      <c r="G28" s="13"/>
      <c r="H28" s="13"/>
      <c r="I28" s="13"/>
      <c r="J28" s="13"/>
      <c r="K28" s="13"/>
    </row>
    <row r="29" spans="1:12" ht="30">
      <c r="B29" s="45"/>
      <c r="C29" s="48" t="s">
        <v>178</v>
      </c>
      <c r="D29" s="48" t="s">
        <v>176</v>
      </c>
      <c r="E29" s="313"/>
      <c r="F29" s="49"/>
    </row>
    <row r="30" spans="1:12">
      <c r="B30" s="307" t="str">
        <f>B17</f>
        <v>FY 2017-18*</v>
      </c>
      <c r="C30" s="311">
        <f t="shared" ref="C30:C38" si="13">E17/K17</f>
        <v>0.67943064780175344</v>
      </c>
      <c r="D30" s="311">
        <f t="shared" ref="D30:D38" si="14">I17/K17</f>
        <v>0.32056935219824673</v>
      </c>
      <c r="E30" s="314"/>
      <c r="F30" s="58"/>
      <c r="G30" s="9"/>
      <c r="I30" s="58"/>
      <c r="J30" s="58"/>
      <c r="K30" s="9"/>
    </row>
    <row r="31" spans="1:12">
      <c r="B31" s="307" t="str">
        <f t="shared" ref="B31:B38" si="15">B18</f>
        <v>FY 2018-19*</v>
      </c>
      <c r="C31" s="311">
        <f t="shared" si="13"/>
        <v>0.66607480627097293</v>
      </c>
      <c r="D31" s="311">
        <f t="shared" si="14"/>
        <v>0.3339251906973506</v>
      </c>
      <c r="E31" s="314"/>
      <c r="F31" s="58"/>
      <c r="G31" s="9"/>
      <c r="I31" s="58"/>
      <c r="J31" s="58"/>
      <c r="K31" s="9"/>
    </row>
    <row r="32" spans="1:12">
      <c r="A32" t="s">
        <v>196</v>
      </c>
      <c r="B32" s="307" t="str">
        <f t="shared" si="15"/>
        <v>FY 2019-20*</v>
      </c>
      <c r="C32" s="311">
        <f t="shared" si="13"/>
        <v>0.65776665503689413</v>
      </c>
      <c r="D32" s="311">
        <f t="shared" si="14"/>
        <v>0.3422333389257794</v>
      </c>
      <c r="E32" s="314"/>
      <c r="F32" s="58"/>
      <c r="G32" s="9"/>
      <c r="I32" s="58"/>
      <c r="J32" s="58"/>
      <c r="K32" s="9"/>
    </row>
    <row r="33" spans="2:11">
      <c r="B33" s="307" t="str">
        <f t="shared" si="15"/>
        <v>FY 2020-21**</v>
      </c>
      <c r="C33" s="311">
        <f t="shared" si="13"/>
        <v>0.68393411636047041</v>
      </c>
      <c r="D33" s="311">
        <f t="shared" si="14"/>
        <v>0.3160658836395297</v>
      </c>
      <c r="E33" s="314"/>
      <c r="F33" s="58"/>
      <c r="G33" s="9"/>
      <c r="I33" s="58"/>
      <c r="J33" s="58"/>
      <c r="K33" s="9"/>
    </row>
    <row r="34" spans="2:11">
      <c r="B34" s="307" t="str">
        <f t="shared" si="15"/>
        <v>FY 2021-22*</v>
      </c>
      <c r="C34" s="311">
        <f t="shared" si="13"/>
        <v>0.6493030998533863</v>
      </c>
      <c r="D34" s="311">
        <f t="shared" si="14"/>
        <v>0.35069690014661364</v>
      </c>
      <c r="E34" s="314"/>
      <c r="F34" s="58"/>
      <c r="G34" s="9"/>
      <c r="I34" s="58"/>
      <c r="J34" s="58"/>
      <c r="K34" s="9"/>
    </row>
    <row r="35" spans="2:11">
      <c r="B35" s="307" t="str">
        <f t="shared" si="15"/>
        <v>FY 2022-23*</v>
      </c>
      <c r="C35" s="311">
        <f t="shared" si="13"/>
        <v>0.64978060745076271</v>
      </c>
      <c r="D35" s="311">
        <f t="shared" si="14"/>
        <v>0.35021939256786927</v>
      </c>
      <c r="E35" s="314"/>
      <c r="F35" s="58"/>
      <c r="G35" s="9"/>
      <c r="I35" s="58"/>
      <c r="J35" s="58"/>
      <c r="K35" s="9"/>
    </row>
    <row r="36" spans="2:11">
      <c r="B36" s="307" t="str">
        <f t="shared" si="15"/>
        <v>FY 2023-24</v>
      </c>
      <c r="C36" s="311">
        <f t="shared" si="13"/>
        <v>0.66594683696350443</v>
      </c>
      <c r="D36" s="311">
        <f t="shared" si="14"/>
        <v>0.33405315967411719</v>
      </c>
      <c r="E36" s="314"/>
      <c r="F36" s="58"/>
      <c r="G36" s="9"/>
      <c r="I36" s="58"/>
      <c r="J36" s="58"/>
      <c r="K36" s="9"/>
    </row>
    <row r="37" spans="2:11">
      <c r="B37" s="307" t="str">
        <f t="shared" si="15"/>
        <v>FY 2024-25</v>
      </c>
      <c r="C37" s="311">
        <f t="shared" si="13"/>
        <v>0.66064280462148173</v>
      </c>
      <c r="D37" s="311">
        <f t="shared" si="14"/>
        <v>0.33935719537851833</v>
      </c>
      <c r="E37" s="314"/>
      <c r="F37" s="58"/>
      <c r="G37" s="9"/>
      <c r="I37" s="58"/>
      <c r="J37" s="58"/>
      <c r="K37" s="9"/>
    </row>
    <row r="38" spans="2:11">
      <c r="B38" s="307" t="str">
        <f t="shared" si="15"/>
        <v>FY 2025-26</v>
      </c>
      <c r="C38" s="311">
        <f t="shared" si="13"/>
        <v>0.65992548331516787</v>
      </c>
      <c r="D38" s="311">
        <f t="shared" si="14"/>
        <v>0.34007451668483213</v>
      </c>
      <c r="E38" s="314"/>
      <c r="F38" s="58"/>
      <c r="G38" s="9"/>
      <c r="I38" s="58"/>
      <c r="J38" s="58"/>
      <c r="K38" s="9"/>
    </row>
    <row r="39" spans="2:11">
      <c r="B39" t="s">
        <v>177</v>
      </c>
    </row>
    <row r="43" spans="2:11" ht="60">
      <c r="B43" s="45"/>
      <c r="C43" s="300" t="s">
        <v>327</v>
      </c>
      <c r="D43" s="300" t="s">
        <v>114</v>
      </c>
      <c r="E43" s="56" t="s">
        <v>190</v>
      </c>
      <c r="F43" s="55" t="s">
        <v>187</v>
      </c>
      <c r="G43" s="48" t="s">
        <v>189</v>
      </c>
    </row>
    <row r="44" spans="2:11">
      <c r="B44" s="307" t="str">
        <f t="shared" ref="B44:B53" si="16">B30</f>
        <v>FY 2017-18*</v>
      </c>
      <c r="C44" s="308">
        <f>+C4+D4</f>
        <v>176402779</v>
      </c>
      <c r="D44" s="308">
        <f>J4</f>
        <v>25261670.160936821</v>
      </c>
      <c r="E44" s="309">
        <f>+C44-D44</f>
        <v>151141108.83906317</v>
      </c>
      <c r="F44" s="310">
        <f t="shared" ref="F44:F52" si="17">+E17</f>
        <v>102689901.48800001</v>
      </c>
      <c r="G44" s="308">
        <f t="shared" ref="G44:G52" si="18">+I17</f>
        <v>48451207.351063184</v>
      </c>
    </row>
    <row r="45" spans="2:11">
      <c r="B45" s="307" t="str">
        <f t="shared" si="16"/>
        <v>FY 2018-19*</v>
      </c>
      <c r="C45" s="308">
        <f t="shared" ref="C45:C52" si="19">+C5+D5</f>
        <v>188183065</v>
      </c>
      <c r="D45" s="308">
        <f t="shared" ref="D45:D52" si="20">J5</f>
        <v>27479900.160936818</v>
      </c>
      <c r="E45" s="309">
        <f t="shared" ref="E45:E52" si="21">+C45-D45</f>
        <v>160703164.83906317</v>
      </c>
      <c r="F45" s="310">
        <f t="shared" si="17"/>
        <v>107040329.38731122</v>
      </c>
      <c r="G45" s="308">
        <f t="shared" si="18"/>
        <v>53662834.964551941</v>
      </c>
    </row>
    <row r="46" spans="2:11">
      <c r="B46" s="307" t="str">
        <f t="shared" si="16"/>
        <v>FY 2019-20*</v>
      </c>
      <c r="C46" s="308">
        <f t="shared" si="19"/>
        <v>196256327</v>
      </c>
      <c r="D46" s="308">
        <f t="shared" si="20"/>
        <v>30620096.010000005</v>
      </c>
      <c r="E46" s="309">
        <f t="shared" si="21"/>
        <v>165636230.99000001</v>
      </c>
      <c r="F46" s="310">
        <f t="shared" si="17"/>
        <v>108949989.61121064</v>
      </c>
      <c r="G46" s="308">
        <f t="shared" si="18"/>
        <v>56686240.378789358</v>
      </c>
    </row>
    <row r="47" spans="2:11">
      <c r="B47" s="307" t="str">
        <f t="shared" si="16"/>
        <v>FY 2020-21**</v>
      </c>
      <c r="C47" s="308">
        <f t="shared" si="19"/>
        <v>167479496</v>
      </c>
      <c r="D47" s="308">
        <f t="shared" si="20"/>
        <v>24955520.564002976</v>
      </c>
      <c r="E47" s="309">
        <f t="shared" si="21"/>
        <v>142523975.43599701</v>
      </c>
      <c r="F47" s="310">
        <f t="shared" si="17"/>
        <v>97477009.200000003</v>
      </c>
      <c r="G47" s="308">
        <f t="shared" si="18"/>
        <v>45046966.235997021</v>
      </c>
    </row>
    <row r="48" spans="2:11">
      <c r="B48" s="307" t="str">
        <f t="shared" si="16"/>
        <v>FY 2021-22*</v>
      </c>
      <c r="C48" s="308">
        <f t="shared" si="19"/>
        <v>197650493</v>
      </c>
      <c r="D48" s="308">
        <f t="shared" si="20"/>
        <v>28844961</v>
      </c>
      <c r="E48" s="309">
        <f t="shared" si="21"/>
        <v>168805532</v>
      </c>
      <c r="F48" s="310">
        <f t="shared" si="17"/>
        <v>109605955.2</v>
      </c>
      <c r="G48" s="308">
        <f t="shared" si="18"/>
        <v>59199576.799999997</v>
      </c>
    </row>
    <row r="49" spans="2:7">
      <c r="B49" s="307" t="str">
        <f t="shared" si="16"/>
        <v>FY 2022-23*</v>
      </c>
      <c r="C49" s="308">
        <f t="shared" si="19"/>
        <v>214275111</v>
      </c>
      <c r="D49" s="308">
        <f t="shared" si="20"/>
        <v>35371360</v>
      </c>
      <c r="E49" s="309">
        <f t="shared" si="21"/>
        <v>178903751</v>
      </c>
      <c r="F49" s="310">
        <f t="shared" si="17"/>
        <v>116248188</v>
      </c>
      <c r="G49" s="308">
        <f t="shared" si="18"/>
        <v>62655563.00333333</v>
      </c>
    </row>
    <row r="50" spans="2:7">
      <c r="B50" s="307" t="str">
        <f t="shared" si="16"/>
        <v>FY 2023-24</v>
      </c>
      <c r="C50" s="308">
        <f t="shared" si="19"/>
        <v>226406711</v>
      </c>
      <c r="D50" s="308">
        <f t="shared" si="20"/>
        <v>54274331</v>
      </c>
      <c r="E50" s="309">
        <f t="shared" si="21"/>
        <v>172132380</v>
      </c>
      <c r="F50" s="310">
        <f t="shared" si="17"/>
        <v>114631014</v>
      </c>
      <c r="G50" s="308">
        <f t="shared" si="18"/>
        <v>57501365.421225816</v>
      </c>
    </row>
    <row r="51" spans="2:7">
      <c r="B51" s="307" t="str">
        <f t="shared" si="16"/>
        <v>FY 2024-25</v>
      </c>
      <c r="C51" s="308">
        <f t="shared" si="19"/>
        <v>226259060</v>
      </c>
      <c r="D51" s="308">
        <f t="shared" si="20"/>
        <v>62139487</v>
      </c>
      <c r="E51" s="309">
        <f t="shared" si="21"/>
        <v>164119573</v>
      </c>
      <c r="F51" s="310">
        <f t="shared" si="17"/>
        <v>108424415</v>
      </c>
      <c r="G51" s="308">
        <f t="shared" si="18"/>
        <v>55695158</v>
      </c>
    </row>
    <row r="52" spans="2:7">
      <c r="B52" s="307" t="str">
        <f t="shared" si="16"/>
        <v>FY 2025-26</v>
      </c>
      <c r="C52" s="308">
        <f t="shared" si="19"/>
        <v>218514286</v>
      </c>
      <c r="D52" s="308">
        <f t="shared" si="20"/>
        <v>48670713</v>
      </c>
      <c r="E52" s="309">
        <f t="shared" si="21"/>
        <v>169843573</v>
      </c>
      <c r="F52" s="310">
        <f t="shared" si="17"/>
        <v>112084102</v>
      </c>
      <c r="G52" s="308">
        <f t="shared" si="18"/>
        <v>57759471</v>
      </c>
    </row>
    <row r="53" spans="2:7">
      <c r="B53" s="353" t="str">
        <f t="shared" si="16"/>
        <v>*Estimated splits for Campus Support and University Mandatory</v>
      </c>
      <c r="C53" s="353"/>
      <c r="D53" s="353"/>
      <c r="E53" s="353"/>
      <c r="F53" s="353"/>
      <c r="G53" s="353"/>
    </row>
  </sheetData>
  <sheetProtection algorithmName="SHA-512" hashValue="ExlR4v3JyOTxRhz0CXdHoi5uO5RQF3wfPqzFohZY/cBAFqMaHEv2cx8HkKorcbjIDtAjtAD6/fmXcmeA2Vy27w==" saltValue="sgI1jxv7RNXsTjGqySYV/w==" spinCount="100000" sheet="1" objects="1" scenarios="1" formatCells="0" formatColumns="0" formatRows="0" insertColumns="0" insertRows="0" insertHyperlinks="0" sort="0" autoFilter="0" pivotTables="0"/>
  <mergeCells count="4">
    <mergeCell ref="B15:K15"/>
    <mergeCell ref="B2:K2"/>
    <mergeCell ref="B53:G53"/>
    <mergeCell ref="B28:D28"/>
  </mergeCells>
  <pageMargins left="0.36" right="0.23" top="0.46" bottom="0.54" header="0.3" footer="0.3"/>
  <pageSetup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Model Structure</vt:lpstr>
      <vt:lpstr>Model</vt:lpstr>
      <vt:lpstr>Multi-Year Subvention Plan</vt:lpstr>
      <vt:lpstr>Metrics- Multiple Majors</vt:lpstr>
      <vt:lpstr>FY26 Budget- Scholleges</vt:lpstr>
      <vt:lpstr>FY26 Budget- Campus Mandatory</vt:lpstr>
      <vt:lpstr>Table B (25-26) </vt:lpstr>
      <vt:lpstr>Raw Metrics Data and Notes</vt:lpstr>
      <vt:lpstr>Budgets by Branch over Time</vt:lpstr>
      <vt:lpstr>'Budgets by Branch over Time'!Print_Area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Deffenbacher, Dave</dc:creator>
  <cp:lastModifiedBy>Patterson, Cipriana</cp:lastModifiedBy>
  <cp:lastPrinted>2025-09-20T20:46:24Z</cp:lastPrinted>
  <dcterms:created xsi:type="dcterms:W3CDTF">2025-02-13T12:59:35Z</dcterms:created>
  <dcterms:modified xsi:type="dcterms:W3CDTF">2026-06-05T16:13:52Z</dcterms:modified>
</cp:coreProperties>
</file>