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B:\Denver\Denver Budget Model\1. Model\FY 2026-27 Model\"/>
    </mc:Choice>
  </mc:AlternateContent>
  <xr:revisionPtr revIDLastSave="0" documentId="13_ncr:1_{F7F53B0E-5F1D-453E-BB59-434A28D194EA}" xr6:coauthVersionLast="47" xr6:coauthVersionMax="47" xr10:uidLastSave="{00000000-0000-0000-0000-000000000000}"/>
  <bookViews>
    <workbookView xWindow="28680" yWindow="-120" windowWidth="38640" windowHeight="15720" xr2:uid="{82F11B06-55A5-4EFA-936D-3C0BBD1715C7}"/>
  </bookViews>
  <sheets>
    <sheet name="Model Structure" sheetId="4" r:id="rId1"/>
    <sheet name="Scenario Sandbox" sheetId="1" r:id="rId2"/>
    <sheet name="Sandbox Metrics Calculations" sheetId="2" r:id="rId3"/>
    <sheet name="FY 2026-27 Sandbox Model" sheetId="3" r:id="rId4"/>
  </sheets>
  <definedNames>
    <definedName name="_1BRD_SUMM">#REF!</definedName>
    <definedName name="_1CAPITAL_OUTLAY">#REF!</definedName>
    <definedName name="_2TABLE_1">#REF!</definedName>
    <definedName name="_3TABLE_2">#REF!</definedName>
    <definedName name="_4TABLE_III">#REF!</definedName>
    <definedName name="_6TABLE_5">#REF!</definedName>
    <definedName name="_7TABLE_6">#REF!</definedName>
    <definedName name="_8TABLE_7">#REF!</definedName>
    <definedName name="_AMO_UniqueIdentifier" hidden="1">"'acc1e002-9ecb-40d3-87aa-6dac8a4a0db4'"</definedName>
    <definedName name="_Fill" hidden="1">#REF!</definedName>
    <definedName name="admin">#REF!</definedName>
    <definedName name="AED">#REF!</definedName>
    <definedName name="avc">#REF!</definedName>
    <definedName name="BS">#REF!</definedName>
    <definedName name="Cash_Minimum">#REF!</definedName>
    <definedName name="cb">#REF!</definedName>
    <definedName name="CENTOPS">#REF!</definedName>
    <definedName name="Chan2_FTE">#REF!</definedName>
    <definedName name="Chan2_tot">#REF!</definedName>
    <definedName name="Chan2FTE">#REF!</definedName>
    <definedName name="CL_CU_EMPLOYEE">#REF!</definedName>
    <definedName name="CL_CU_EMPLOYEE_CH">#REF!</definedName>
    <definedName name="CL_CU_EMPLOYEE_ON">#REF!</definedName>
    <definedName name="CL_CU_EMPLOYEE_ONLY">#REF!</definedName>
    <definedName name="CL_CU_EMPLOYEE_SP">#REF!</definedName>
    <definedName name="CL_CU_FAMILY">#REF!</definedName>
    <definedName name="CL_ST_EMPLOYEE_CH">#REF!</definedName>
    <definedName name="CL_ST_EMPLOYEE_ON">#REF!</definedName>
    <definedName name="CL_ST_EMPLOYEE_SP">#REF!</definedName>
    <definedName name="CL_ST_FAMILY">#REF!</definedName>
    <definedName name="CompanyName">#REF!</definedName>
    <definedName name="Cost_Ctr_Benefits_By_Month">#REF!</definedName>
    <definedName name="CU_CU_EMPLOYEE_CH">#REF!</definedName>
    <definedName name="CU_CU_EMPLOYEE_ON">#REF!</definedName>
    <definedName name="CU_CU_EMPLOYEE_SP">#REF!</definedName>
    <definedName name="CU_CU_FAMILY">#REF!</definedName>
    <definedName name="CU_Dental">#REF!</definedName>
    <definedName name="CU_EMPLOYEE_CH">#REF!</definedName>
    <definedName name="CU_EMPLOYEE_ON">#REF!</definedName>
    <definedName name="CU_EMPLOYEE_SP">#REF!</definedName>
    <definedName name="CU_FAMILY">#REF!</definedName>
    <definedName name="CUDental">#REF!</definedName>
    <definedName name="CUL">#REF!</definedName>
    <definedName name="CustomerLookup">#REF!</definedName>
    <definedName name="DAICR">#REF!</definedName>
    <definedName name="DAICRRate">#REF!</definedName>
    <definedName name="DIV_TEAM">#REF!</definedName>
    <definedName name="Emp__1D">#REF!</definedName>
    <definedName name="Emp__1H">#REF!</definedName>
    <definedName name="Emp_CD">#REF!</definedName>
    <definedName name="Emp_CH">#REF!</definedName>
    <definedName name="Emp1H">#REF!</definedName>
    <definedName name="enforcement">#REF!</definedName>
    <definedName name="F">#REF!</definedName>
    <definedName name="FA">#REF!</definedName>
    <definedName name="FamD">#REF!</definedName>
    <definedName name="FamH">#REF!</definedName>
    <definedName name="Federal_FA_Unit01">#REF!</definedName>
    <definedName name="Federal_FA_Unit02">#REF!</definedName>
    <definedName name="Federal_FA_Unit03">#REF!</definedName>
    <definedName name="Federal_FA_Unit04">#REF!</definedName>
    <definedName name="Federal_FA_Unit05">#REF!</definedName>
    <definedName name="Federal_FA_Unit06">#REF!</definedName>
    <definedName name="Federal_FA_Unit07">#REF!</definedName>
    <definedName name="Federal_FA_Unit08">#REF!</definedName>
    <definedName name="Federal_FA_Unit09">#REF!</definedName>
    <definedName name="Federal_FA_Unit10">#REF!</definedName>
    <definedName name="Federal_FA_Unit11">#REF!</definedName>
    <definedName name="Federal_FA_Unit12">#REF!</definedName>
    <definedName name="Federal_FA_Unit13">#REF!</definedName>
    <definedName name="Federal_FA_Unit14">#REF!</definedName>
    <definedName name="Federal_FA_Unit15">#REF!</definedName>
    <definedName name="Federal_FA_Unit16">#REF!</definedName>
    <definedName name="Federal_FA_Unit17">#REF!</definedName>
    <definedName name="Federal_Unit01">#REF!</definedName>
    <definedName name="Federal_Unit02">#REF!</definedName>
    <definedName name="Federal_Unit03">#REF!</definedName>
    <definedName name="Federal_Unit04">#REF!</definedName>
    <definedName name="Federal_Unit05">#REF!</definedName>
    <definedName name="Federal_Unit06">#REF!</definedName>
    <definedName name="Federal_Unit07">#REF!</definedName>
    <definedName name="Federal_Unit08">#REF!</definedName>
    <definedName name="Federal_Unit09">#REF!</definedName>
    <definedName name="Federal_Unit10">#REF!</definedName>
    <definedName name="Federal_Unit11">#REF!</definedName>
    <definedName name="Federal_Unit12">#REF!</definedName>
    <definedName name="Federal_Unit13">#REF!</definedName>
    <definedName name="Federal_Unit14">#REF!</definedName>
    <definedName name="Federal_Unit15">#REF!</definedName>
    <definedName name="Federal_Unit16">#REF!</definedName>
    <definedName name="Federal_Unit17">#REF!</definedName>
    <definedName name="FHorizontalAxis">#REF!</definedName>
    <definedName name="FICA">#REF!</definedName>
    <definedName name="financial">#REF!</definedName>
    <definedName name="FINES">#REF!</definedName>
    <definedName name="FMax">#REF!</definedName>
    <definedName name="FModelCompany">#REF!</definedName>
    <definedName name="FOtherAxes">#REF!</definedName>
    <definedName name="FRate">#REF!</definedName>
    <definedName name="FReportBody">#REF!</definedName>
    <definedName name="FReportTitle">#REF!</definedName>
    <definedName name="FU_Emp_1H">#REF!</definedName>
    <definedName name="FU_Emp_CH">#REF!</definedName>
    <definedName name="FU_FamH">#REF!</definedName>
    <definedName name="FU_SingleH">#REF!</definedName>
    <definedName name="FVerticalAxis">#REF!</definedName>
    <definedName name="GA">#REF!</definedName>
    <definedName name="GS">#REF!</definedName>
    <definedName name="had">#REF!</definedName>
    <definedName name="HTML_CodePage" hidden="1">1252</definedName>
    <definedName name="HTML_Control" localSheetId="3" hidden="1">{"'Sheet1'!$A$1:$N$67"}</definedName>
    <definedName name="HTML_Control" localSheetId="0" hidden="1">{"'Sheet1'!$A$1:$N$67"}</definedName>
    <definedName name="HTML_Control" hidden="1">{"'Sheet1'!$A$1:$N$67"}</definedName>
    <definedName name="HTML_Description" hidden="1">""</definedName>
    <definedName name="HTML_Email" hidden="1">""</definedName>
    <definedName name="HTML_Header" hidden="1">"Sheet1"</definedName>
    <definedName name="HTML_LastUpdate" hidden="1">"11/15/1999"</definedName>
    <definedName name="HTML_LineAfter" hidden="1">FALSE</definedName>
    <definedName name="HTML_LineBefore" hidden="1">FALSE</definedName>
    <definedName name="HTML_Name" hidden="1">"Frank Blackston"</definedName>
    <definedName name="HTML_OBDlg2" hidden="1">TRUE</definedName>
    <definedName name="HTML_OBDlg4" hidden="1">TRUE</definedName>
    <definedName name="HTML_OS" hidden="1">0</definedName>
    <definedName name="HTML_PathFile" hidden="1">"F:\STATS\001 Reports\MyHTML.htm"</definedName>
    <definedName name="HTML_Title" hidden="1">"001f1115"</definedName>
    <definedName name="ICRUnits">#REF!</definedName>
    <definedName name="indirects">#REF!</definedName>
    <definedName name="Invoice_No">#REF!</definedName>
    <definedName name="InvoiceNoDetails">"InvoiceDetails[Invoice No]"</definedName>
    <definedName name="LastCol">MATCH(REPT("z",255),#REF!)</definedName>
    <definedName name="LastRow">MATCH(9.99E+307,#REF!)</definedName>
    <definedName name="LTICRGrowth">#REF!</definedName>
    <definedName name="MDTX">#REF!</definedName>
    <definedName name="MPHNR">#REF!</definedName>
    <definedName name="MPHR">#REF!</definedName>
    <definedName name="msinc">#REF!</definedName>
    <definedName name="NonFederal_FA_Unit01">#REF!</definedName>
    <definedName name="NonFederal_FA_Unit02">#REF!</definedName>
    <definedName name="NonFederal_FA_Unit03">#REF!</definedName>
    <definedName name="NonFederal_FA_Unit04">#REF!</definedName>
    <definedName name="NonFederal_FA_Unit05">#REF!</definedName>
    <definedName name="NonFederal_FA_Unit06">#REF!</definedName>
    <definedName name="NonFederal_FA_Unit07">#REF!</definedName>
    <definedName name="NonFederal_FA_Unit08">#REF!</definedName>
    <definedName name="NonFederal_FA_Unit09">#REF!</definedName>
    <definedName name="NonFederal_FA_Unit10">#REF!</definedName>
    <definedName name="NonFederal_FA_Unit11">#REF!</definedName>
    <definedName name="NonFederal_FA_Unit12">#REF!</definedName>
    <definedName name="NonFederal_FA_Unit13">#REF!</definedName>
    <definedName name="NonFederal_FA_Unit14">#REF!</definedName>
    <definedName name="NonFederal_FA_Unit15">#REF!</definedName>
    <definedName name="NonFederal_FA_Unit16">#REF!</definedName>
    <definedName name="NonFederal_FA_Unit17">#REF!</definedName>
    <definedName name="NonFederal_Unit01">#REF!</definedName>
    <definedName name="NonFederal_Unit02">#REF!</definedName>
    <definedName name="NonFederal_Unit03">#REF!</definedName>
    <definedName name="NonFederal_Unit04">#REF!</definedName>
    <definedName name="NonFederal_Unit05">#REF!</definedName>
    <definedName name="NonFederal_Unit06">#REF!</definedName>
    <definedName name="NonFederal_Unit07">#REF!</definedName>
    <definedName name="NonFederal_Unit08">#REF!</definedName>
    <definedName name="NonFederal_Unit09">#REF!</definedName>
    <definedName name="NonFederal_Unit10">#REF!</definedName>
    <definedName name="NonFederal_Unit11">#REF!</definedName>
    <definedName name="NonFederal_Unit12">#REF!</definedName>
    <definedName name="NonFederal_Unit13">#REF!</definedName>
    <definedName name="NonFederal_Unit14">#REF!</definedName>
    <definedName name="NonFederal_Unit15">#REF!</definedName>
    <definedName name="NonFederal_Unit16">#REF!</definedName>
    <definedName name="NonFederal_Unit17">#REF!</definedName>
    <definedName name="NonResearch_FA_Unit01">#REF!</definedName>
    <definedName name="NonResearch_FA_Unit02">#REF!</definedName>
    <definedName name="NonResearch_FA_Unit03">#REF!</definedName>
    <definedName name="NonResearch_FA_Unit04">#REF!</definedName>
    <definedName name="NonResearch_FA_Unit05">#REF!</definedName>
    <definedName name="NonResearch_FA_Unit06">#REF!</definedName>
    <definedName name="NonResearch_FA_Unit07">#REF!</definedName>
    <definedName name="NonResearch_FA_Unit08">#REF!</definedName>
    <definedName name="NonResearch_FA_Unit09">#REF!</definedName>
    <definedName name="NonResearch_FA_Unit10">#REF!</definedName>
    <definedName name="NonResearch_FA_Unit11">#REF!</definedName>
    <definedName name="NonResearch_FA_Unit12">#REF!</definedName>
    <definedName name="NonResearch_FA_Unit13">#REF!</definedName>
    <definedName name="NonResearch_FA_Unit14">#REF!</definedName>
    <definedName name="NonResearch_FA_Unit15">#REF!</definedName>
    <definedName name="NonResearch_FA_Unit16">#REF!</definedName>
    <definedName name="NonResearch_FA_Unit17">#REF!</definedName>
    <definedName name="NonResearch_Unit01">#REF!</definedName>
    <definedName name="NonResearch_Unit02">#REF!</definedName>
    <definedName name="NonResearch_Unit03">#REF!</definedName>
    <definedName name="NonResearch_Unit04">#REF!</definedName>
    <definedName name="NonResearch_Unit05">#REF!</definedName>
    <definedName name="NonResearch_Unit06">#REF!</definedName>
    <definedName name="NonResearch_Unit07">#REF!</definedName>
    <definedName name="NonResearch_Unit08">#REF!</definedName>
    <definedName name="NonResearch_Unit09">#REF!</definedName>
    <definedName name="NonResearch_Unit10">#REF!</definedName>
    <definedName name="NonResearch_Unit11">#REF!</definedName>
    <definedName name="NonResearch_Unit12">#REF!</definedName>
    <definedName name="NonResearch_Unit13">#REF!</definedName>
    <definedName name="NonResearch_Unit14">#REF!</definedName>
    <definedName name="NonResearch_Unit15">#REF!</definedName>
    <definedName name="NonResearch_Unit16">#REF!</definedName>
    <definedName name="NonResearch_Unit17">#REF!</definedName>
    <definedName name="oblig">#REF!</definedName>
    <definedName name="OK">#REF!</definedName>
    <definedName name="OMP">#REF!</definedName>
    <definedName name="OPS">#REF!</definedName>
    <definedName name="PERA">#REF!</definedName>
    <definedName name="PHDNR">#REF!</definedName>
    <definedName name="PHDR">#REF!</definedName>
    <definedName name="police">#REF!</definedName>
    <definedName name="print">#REF!</definedName>
    <definedName name="_xlnm.Print_Area">#REF!</definedName>
    <definedName name="_xlnm.Print_Titles">#N/A</definedName>
    <definedName name="professional">#REF!</definedName>
    <definedName name="QRY_FTETOTAL">#REF!</definedName>
    <definedName name="RES">#REF!</definedName>
    <definedName name="Ret">#REF!</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2</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rngInvoice">#REF!</definedName>
    <definedName name="S_Emp__1h">#REF!</definedName>
    <definedName name="S_Empl_ch">#REF!</definedName>
    <definedName name="S_Famh">#REF!</definedName>
    <definedName name="S_singleh">#REF!</definedName>
    <definedName name="sciences">#REF!</definedName>
    <definedName name="SingleD">#REF!</definedName>
    <definedName name="SingleH">#REF!</definedName>
    <definedName name="ss">#REF!</definedName>
    <definedName name="ST">#REF!</definedName>
    <definedName name="ST_EMPLOYEE_CH">#REF!</definedName>
    <definedName name="ST_EMPLOYEE_ON">#REF!</definedName>
    <definedName name="ST_EMPLOYEE_SP">#REF!</definedName>
    <definedName name="ST_FAMILY">#REF!</definedName>
    <definedName name="Start_Date">#REF!</definedName>
    <definedName name="StateL">#REF!</definedName>
    <definedName name="STD">#REF!</definedName>
    <definedName name="SUMMARY">#REF!</definedName>
    <definedName name="TELECOM">#REF!</definedName>
    <definedName name="TIAA">#REF!</definedName>
    <definedName name="TIAA_Dis">#REF!</definedName>
    <definedName name="TP">#REF!</definedName>
    <definedName name="trade">#REF!</definedName>
    <definedName name="tuitinc">#REF!</definedName>
    <definedName name="UC">#REF!</definedName>
    <definedName name="ULife">#REF!</definedName>
    <definedName name="VENDING">#REF!</definedName>
    <definedName name="WC">#REF!</definedName>
    <definedName name="what">#REF!</definedName>
    <definedName name="x">#REF!</definedName>
    <definedName name="y2ret">#REF!</definedName>
    <definedName name="y3ret">#REF!</definedName>
    <definedName name="y4ret">#REF!</definedName>
    <definedName name="yr4ret_Txfr">#REF!</definedName>
  </definedNames>
  <calcPr calcId="191029"/>
  <pivotCaches>
    <pivotCache cacheId="11"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D47" i="3" l="1"/>
  <c r="B47" i="3"/>
  <c r="D44" i="3"/>
  <c r="D43" i="3"/>
  <c r="B43" i="3" s="1"/>
  <c r="D41" i="3"/>
  <c r="D45" i="3" s="1"/>
  <c r="E40" i="3"/>
  <c r="D39" i="3"/>
  <c r="E33" i="3"/>
  <c r="E29" i="3"/>
  <c r="E25" i="3"/>
  <c r="E21" i="3"/>
  <c r="F17" i="3"/>
  <c r="M11" i="3"/>
  <c r="C5" i="3"/>
  <c r="C6" i="3" s="1"/>
  <c r="C7" i="3" s="1"/>
  <c r="C8" i="3" s="1"/>
  <c r="AI73" i="2"/>
  <c r="AG73" i="2"/>
  <c r="V73" i="2"/>
  <c r="U73" i="2"/>
  <c r="O73" i="2"/>
  <c r="AB72" i="2"/>
  <c r="AA73" i="2"/>
  <c r="AF73" i="2"/>
  <c r="X73" i="2"/>
  <c r="S73" i="2"/>
  <c r="AE70" i="2"/>
  <c r="Y70" i="2"/>
  <c r="X70" i="2"/>
  <c r="R70" i="2"/>
  <c r="M70" i="2"/>
  <c r="AJ69" i="2"/>
  <c r="AI70" i="2"/>
  <c r="AH70" i="2"/>
  <c r="AF66" i="2"/>
  <c r="AE66" i="2"/>
  <c r="AA66" i="2"/>
  <c r="Z66" i="2"/>
  <c r="S66" i="2"/>
  <c r="R66" i="2"/>
  <c r="O66" i="2"/>
  <c r="AJ65" i="2"/>
  <c r="AC66" i="2"/>
  <c r="AD63" i="2"/>
  <c r="X63" i="2"/>
  <c r="S63" i="2"/>
  <c r="Q63" i="2"/>
  <c r="P63" i="2"/>
  <c r="O63" i="2"/>
  <c r="AA63" i="2"/>
  <c r="Z63" i="2"/>
  <c r="T62" i="2"/>
  <c r="AC63" i="2"/>
  <c r="W63" i="2"/>
  <c r="P19" i="2"/>
  <c r="AI18" i="2"/>
  <c r="AG18" i="2"/>
  <c r="X18" i="2"/>
  <c r="V18" i="2"/>
  <c r="P18" i="2"/>
  <c r="S18" i="2"/>
  <c r="AD18" i="2"/>
  <c r="Y18" i="2"/>
  <c r="W18" i="2"/>
  <c r="T16" i="2"/>
  <c r="S34" i="2" s="1"/>
  <c r="Q18" i="2"/>
  <c r="AH15" i="2"/>
  <c r="AG15" i="2"/>
  <c r="AC15" i="2"/>
  <c r="V15" i="2"/>
  <c r="P15" i="2"/>
  <c r="O15" i="2"/>
  <c r="X15" i="2"/>
  <c r="Q15" i="2"/>
  <c r="AI15" i="2"/>
  <c r="AD15" i="2"/>
  <c r="Z15" i="2"/>
  <c r="U15" i="2"/>
  <c r="S15" i="2"/>
  <c r="R15" i="2"/>
  <c r="N15" i="2"/>
  <c r="AD11" i="2"/>
  <c r="AA11" i="2"/>
  <c r="X11" i="2"/>
  <c r="R11" i="2"/>
  <c r="Q11" i="2"/>
  <c r="AF11" i="2"/>
  <c r="J10" i="2"/>
  <c r="AH11" i="2"/>
  <c r="AC11" i="2"/>
  <c r="Z11" i="2"/>
  <c r="O11" i="2"/>
  <c r="N11" i="2"/>
  <c r="AD8" i="2"/>
  <c r="AD12" i="2" s="1"/>
  <c r="Y8" i="2"/>
  <c r="X8" i="2"/>
  <c r="W8" i="2"/>
  <c r="R8" i="2"/>
  <c r="O8" i="2"/>
  <c r="M8" i="2"/>
  <c r="AI8" i="2"/>
  <c r="G7" i="2"/>
  <c r="AH8" i="2"/>
  <c r="N8" i="2"/>
  <c r="N12" i="2" s="1"/>
  <c r="I6" i="2"/>
  <c r="L75" i="1"/>
  <c r="J69" i="1"/>
  <c r="J16" i="2" s="1"/>
  <c r="F68" i="1"/>
  <c r="J66" i="1"/>
  <c r="J13" i="2" s="1"/>
  <c r="F64" i="1"/>
  <c r="K63" i="1"/>
  <c r="K64" i="1" s="1"/>
  <c r="J63" i="1"/>
  <c r="I63" i="1"/>
  <c r="H63" i="1"/>
  <c r="G63" i="1"/>
  <c r="F63" i="1"/>
  <c r="E63" i="1"/>
  <c r="L62" i="1"/>
  <c r="L61" i="1"/>
  <c r="L63" i="1" s="1"/>
  <c r="L60" i="1"/>
  <c r="L64" i="1" s="1"/>
  <c r="K60" i="1"/>
  <c r="J60" i="1"/>
  <c r="J64" i="1" s="1"/>
  <c r="I60" i="1"/>
  <c r="I64" i="1" s="1"/>
  <c r="H60" i="1"/>
  <c r="H64" i="1" s="1"/>
  <c r="G60" i="1"/>
  <c r="G64" i="1" s="1"/>
  <c r="F60" i="1"/>
  <c r="E60" i="1"/>
  <c r="E64" i="1" s="1"/>
  <c r="L59" i="1"/>
  <c r="L58" i="1"/>
  <c r="F54" i="1"/>
  <c r="F71" i="1" s="1"/>
  <c r="L53" i="1"/>
  <c r="K53" i="1"/>
  <c r="K70" i="1" s="1"/>
  <c r="K17" i="2" s="1"/>
  <c r="J53" i="1"/>
  <c r="J70" i="1" s="1"/>
  <c r="J17" i="2" s="1"/>
  <c r="I53" i="1"/>
  <c r="I70" i="1" s="1"/>
  <c r="I17" i="2" s="1"/>
  <c r="H53" i="1"/>
  <c r="H10" i="2" s="1"/>
  <c r="G53" i="1"/>
  <c r="G70" i="1" s="1"/>
  <c r="G17" i="2" s="1"/>
  <c r="F53" i="1"/>
  <c r="F70" i="1" s="1"/>
  <c r="F17" i="2" s="1"/>
  <c r="E53" i="1"/>
  <c r="E70" i="1" s="1"/>
  <c r="E17" i="2" s="1"/>
  <c r="L52" i="1"/>
  <c r="K52" i="1"/>
  <c r="K69" i="1" s="1"/>
  <c r="K16" i="2" s="1"/>
  <c r="J52" i="1"/>
  <c r="J9" i="2" s="1"/>
  <c r="I52" i="1"/>
  <c r="I69" i="1" s="1"/>
  <c r="I16" i="2" s="1"/>
  <c r="H52" i="1"/>
  <c r="H69" i="1" s="1"/>
  <c r="H16" i="2" s="1"/>
  <c r="G52" i="1"/>
  <c r="G69" i="1" s="1"/>
  <c r="G16" i="2" s="1"/>
  <c r="F52" i="1"/>
  <c r="F69" i="1" s="1"/>
  <c r="F16" i="2" s="1"/>
  <c r="E52" i="1"/>
  <c r="E69" i="1" s="1"/>
  <c r="E16" i="2" s="1"/>
  <c r="F51" i="1"/>
  <c r="L50" i="1"/>
  <c r="K50" i="1"/>
  <c r="K67" i="1" s="1"/>
  <c r="K14" i="2" s="1"/>
  <c r="J50" i="1"/>
  <c r="J67" i="1" s="1"/>
  <c r="J14" i="2" s="1"/>
  <c r="I50" i="1"/>
  <c r="I7" i="2" s="1"/>
  <c r="H50" i="1"/>
  <c r="H7" i="2" s="1"/>
  <c r="G50" i="1"/>
  <c r="G67" i="1" s="1"/>
  <c r="G14" i="2" s="1"/>
  <c r="F50" i="1"/>
  <c r="F67" i="1" s="1"/>
  <c r="F14" i="2" s="1"/>
  <c r="E50" i="1"/>
  <c r="E67" i="1" s="1"/>
  <c r="E14" i="2" s="1"/>
  <c r="L49" i="1"/>
  <c r="E9" i="3" s="1"/>
  <c r="E12" i="3" s="1"/>
  <c r="K49" i="1"/>
  <c r="K66" i="1" s="1"/>
  <c r="K13" i="2" s="1"/>
  <c r="J49" i="1"/>
  <c r="J6" i="2" s="1"/>
  <c r="I49" i="1"/>
  <c r="I66" i="1" s="1"/>
  <c r="I13" i="2" s="1"/>
  <c r="H49" i="1"/>
  <c r="H66" i="1" s="1"/>
  <c r="H13" i="2" s="1"/>
  <c r="G49" i="1"/>
  <c r="G66" i="1" s="1"/>
  <c r="G13" i="2" s="1"/>
  <c r="F49" i="1"/>
  <c r="F66" i="1" s="1"/>
  <c r="F13" i="2" s="1"/>
  <c r="E49" i="1"/>
  <c r="E6" i="2" s="1"/>
  <c r="F47" i="1"/>
  <c r="F55" i="1" s="1"/>
  <c r="F72" i="1" s="1"/>
  <c r="K46" i="1"/>
  <c r="K54" i="1" s="1"/>
  <c r="K71" i="1" s="1"/>
  <c r="J46" i="1"/>
  <c r="J54" i="1" s="1"/>
  <c r="J71" i="1" s="1"/>
  <c r="I46" i="1"/>
  <c r="I54" i="1" s="1"/>
  <c r="I71" i="1" s="1"/>
  <c r="H46" i="1"/>
  <c r="L46" i="1" s="1"/>
  <c r="G46" i="1"/>
  <c r="G54" i="1" s="1"/>
  <c r="G71" i="1" s="1"/>
  <c r="F46" i="1"/>
  <c r="E46" i="1"/>
  <c r="E54" i="1" s="1"/>
  <c r="E71" i="1" s="1"/>
  <c r="M43" i="1"/>
  <c r="K43" i="1"/>
  <c r="K51" i="1" s="1"/>
  <c r="K68" i="1" s="1"/>
  <c r="J43" i="1"/>
  <c r="J51" i="1" s="1"/>
  <c r="J68" i="1" s="1"/>
  <c r="I43" i="1"/>
  <c r="I51" i="1" s="1"/>
  <c r="I68" i="1" s="1"/>
  <c r="H43" i="1"/>
  <c r="H51" i="1" s="1"/>
  <c r="H68" i="1" s="1"/>
  <c r="G43" i="1"/>
  <c r="G51" i="1" s="1"/>
  <c r="G68" i="1" s="1"/>
  <c r="F43" i="1"/>
  <c r="E43" i="1"/>
  <c r="L43" i="1" s="1"/>
  <c r="L51" i="1" s="1"/>
  <c r="L68" i="1" s="1"/>
  <c r="G18" i="2" l="1"/>
  <c r="L54" i="1"/>
  <c r="L71" i="1" s="1"/>
  <c r="L47" i="1"/>
  <c r="L55" i="1" s="1"/>
  <c r="L72" i="1" s="1"/>
  <c r="AA32" i="2"/>
  <c r="K15" i="2"/>
  <c r="F18" i="2"/>
  <c r="F34" i="2"/>
  <c r="H34" i="2"/>
  <c r="J34" i="2"/>
  <c r="Q19" i="2"/>
  <c r="I18" i="2"/>
  <c r="J11" i="2"/>
  <c r="K34" i="2"/>
  <c r="K18" i="2"/>
  <c r="L16" i="2"/>
  <c r="L34" i="2" s="1"/>
  <c r="E18" i="2"/>
  <c r="F15" i="2"/>
  <c r="S19" i="2"/>
  <c r="G15" i="2"/>
  <c r="AI35" i="2"/>
  <c r="H47" i="1"/>
  <c r="H55" i="1" s="1"/>
  <c r="H72" i="1" s="1"/>
  <c r="E14" i="3"/>
  <c r="E13" i="3"/>
  <c r="H54" i="1"/>
  <c r="H71" i="1" s="1"/>
  <c r="L66" i="1"/>
  <c r="L69" i="1"/>
  <c r="P24" i="2"/>
  <c r="P8" i="2"/>
  <c r="H6" i="2"/>
  <c r="AJ6" i="2"/>
  <c r="F7" i="2"/>
  <c r="AB9" i="2"/>
  <c r="V27" i="2" s="1"/>
  <c r="U11" i="2"/>
  <c r="AB10" i="2"/>
  <c r="AH28" i="2"/>
  <c r="AD19" i="2"/>
  <c r="M34" i="2"/>
  <c r="AI25" i="2"/>
  <c r="AE63" i="2"/>
  <c r="T80" i="2"/>
  <c r="P80" i="2"/>
  <c r="L62" i="2"/>
  <c r="R80" i="2"/>
  <c r="AJ87" i="2"/>
  <c r="AI87" i="2"/>
  <c r="K7" i="2"/>
  <c r="I47" i="1"/>
  <c r="I55" i="1" s="1"/>
  <c r="I72" i="1" s="1"/>
  <c r="AD24" i="2"/>
  <c r="M12" i="2"/>
  <c r="E9" i="2"/>
  <c r="V11" i="2"/>
  <c r="N34" i="2"/>
  <c r="Y35" i="2"/>
  <c r="R63" i="2"/>
  <c r="T61" i="2"/>
  <c r="S79" i="2" s="1"/>
  <c r="J47" i="1"/>
  <c r="J55" i="1" s="1"/>
  <c r="J72" i="1" s="1"/>
  <c r="R24" i="2"/>
  <c r="AE8" i="2"/>
  <c r="AE24" i="2"/>
  <c r="AJ7" i="2"/>
  <c r="AG25" i="2" s="1"/>
  <c r="G9" i="2"/>
  <c r="G10" i="2"/>
  <c r="W28" i="2"/>
  <c r="AF32" i="2"/>
  <c r="O18" i="2"/>
  <c r="M18" i="2"/>
  <c r="O34" i="2"/>
  <c r="K47" i="1"/>
  <c r="K55" i="1" s="1"/>
  <c r="K72" i="1" s="1"/>
  <c r="S8" i="2"/>
  <c r="T8" i="2" s="1"/>
  <c r="K6" i="2"/>
  <c r="S24" i="2"/>
  <c r="AF24" i="2"/>
  <c r="Q8" i="2"/>
  <c r="I9" i="2"/>
  <c r="I10" i="2"/>
  <c r="AI11" i="2"/>
  <c r="AI12" i="2" s="1"/>
  <c r="S32" i="2"/>
  <c r="V19" i="2"/>
  <c r="N18" i="2"/>
  <c r="N19" i="2" s="1"/>
  <c r="U63" i="2"/>
  <c r="AB61" i="2"/>
  <c r="U79" i="2"/>
  <c r="AH63" i="2"/>
  <c r="J18" i="2"/>
  <c r="O19" i="2"/>
  <c r="H67" i="1"/>
  <c r="H14" i="2" s="1"/>
  <c r="H70" i="1"/>
  <c r="H17" i="2" s="1"/>
  <c r="U8" i="2"/>
  <c r="AG24" i="2"/>
  <c r="AG8" i="2"/>
  <c r="AE25" i="2"/>
  <c r="R12" i="2"/>
  <c r="Y27" i="2"/>
  <c r="K10" i="2"/>
  <c r="Y28" i="2"/>
  <c r="AB13" i="2"/>
  <c r="AB14" i="2"/>
  <c r="AA15" i="2"/>
  <c r="AC35" i="2"/>
  <c r="O67" i="2"/>
  <c r="Q82" i="2"/>
  <c r="Q66" i="2"/>
  <c r="AD83" i="2"/>
  <c r="AE83" i="2"/>
  <c r="AJ83" i="2"/>
  <c r="AD87" i="2"/>
  <c r="E66" i="1"/>
  <c r="E13" i="2" s="1"/>
  <c r="I67" i="1"/>
  <c r="I14" i="2" s="1"/>
  <c r="I15" i="2" s="1"/>
  <c r="V8" i="2"/>
  <c r="AF25" i="2"/>
  <c r="AF8" i="2"/>
  <c r="T9" i="2"/>
  <c r="T10" i="2"/>
  <c r="M28" i="2" s="1"/>
  <c r="E10" i="2"/>
  <c r="M11" i="2"/>
  <c r="AH12" i="2"/>
  <c r="AI19" i="2"/>
  <c r="AI32" i="2"/>
  <c r="R34" i="2"/>
  <c r="AD35" i="2"/>
  <c r="AJ17" i="2"/>
  <c r="M80" i="2"/>
  <c r="M63" i="2"/>
  <c r="Y63" i="2"/>
  <c r="G6" i="2"/>
  <c r="AI24" i="2"/>
  <c r="T7" i="2"/>
  <c r="X12" i="2"/>
  <c r="N28" i="2"/>
  <c r="F10" i="2"/>
  <c r="AA28" i="2"/>
  <c r="W15" i="2"/>
  <c r="AE15" i="2"/>
  <c r="AJ15" i="2" s="1"/>
  <c r="AF18" i="2"/>
  <c r="Z67" i="2"/>
  <c r="AG66" i="2"/>
  <c r="AG82" i="2"/>
  <c r="AA70" i="2"/>
  <c r="AB90" i="2"/>
  <c r="Y90" i="2"/>
  <c r="I8" i="2"/>
  <c r="U25" i="2"/>
  <c r="AB7" i="2"/>
  <c r="W25" i="2" s="1"/>
  <c r="AH25" i="2"/>
  <c r="O27" i="2"/>
  <c r="AC27" i="2"/>
  <c r="AJ9" i="2"/>
  <c r="X19" i="2"/>
  <c r="T34" i="2"/>
  <c r="Q34" i="2"/>
  <c r="P34" i="2"/>
  <c r="AF35" i="2"/>
  <c r="AA67" i="2"/>
  <c r="S67" i="2"/>
  <c r="U66" i="2"/>
  <c r="AB64" i="2"/>
  <c r="U82" i="2" s="1"/>
  <c r="O86" i="2"/>
  <c r="O70" i="2"/>
  <c r="T68" i="2"/>
  <c r="L67" i="1"/>
  <c r="L70" i="1"/>
  <c r="AA8" i="2"/>
  <c r="P28" i="2"/>
  <c r="O12" i="2"/>
  <c r="Y15" i="2"/>
  <c r="Y32" i="2"/>
  <c r="AB16" i="2"/>
  <c r="V34" i="2" s="1"/>
  <c r="AH18" i="2"/>
  <c r="T17" i="2"/>
  <c r="AG35" i="2"/>
  <c r="Z18" i="2"/>
  <c r="Z79" i="2"/>
  <c r="E47" i="1"/>
  <c r="E55" i="1" s="1"/>
  <c r="E72" i="1" s="1"/>
  <c r="E51" i="1"/>
  <c r="E68" i="1" s="1"/>
  <c r="M24" i="2"/>
  <c r="AC8" i="2"/>
  <c r="AE11" i="2"/>
  <c r="W11" i="2"/>
  <c r="W12" i="2" s="1"/>
  <c r="T13" i="2"/>
  <c r="P31" i="2" s="1"/>
  <c r="M15" i="2"/>
  <c r="T14" i="2"/>
  <c r="Q32" i="2" s="1"/>
  <c r="Z32" i="2"/>
  <c r="J15" i="2"/>
  <c r="AA18" i="2"/>
  <c r="N79" i="2"/>
  <c r="AD80" i="2"/>
  <c r="R27" i="2"/>
  <c r="AC67" i="2"/>
  <c r="AE89" i="2"/>
  <c r="AJ71" i="2"/>
  <c r="AE73" i="2"/>
  <c r="G47" i="1"/>
  <c r="G55" i="1" s="1"/>
  <c r="G72" i="1" s="1"/>
  <c r="AB6" i="2"/>
  <c r="M25" i="2"/>
  <c r="E7" i="2"/>
  <c r="S11" i="2"/>
  <c r="K9" i="2"/>
  <c r="AG11" i="2"/>
  <c r="AJ11" i="2" s="1"/>
  <c r="S28" i="2"/>
  <c r="AG28" i="2"/>
  <c r="Y11" i="2"/>
  <c r="AJ13" i="2"/>
  <c r="AJ31" i="2" s="1"/>
  <c r="O32" i="2"/>
  <c r="AJ14" i="2"/>
  <c r="AG19" i="2"/>
  <c r="AH24" i="2"/>
  <c r="AC32" i="2"/>
  <c r="AJ62" i="2"/>
  <c r="S80" i="2"/>
  <c r="AJ16" i="2"/>
  <c r="AE34" i="2" s="1"/>
  <c r="AC18" i="2"/>
  <c r="AC19" i="2" s="1"/>
  <c r="M27" i="2"/>
  <c r="V80" i="2"/>
  <c r="AI80" i="2"/>
  <c r="AD70" i="2"/>
  <c r="AD86" i="2"/>
  <c r="AC87" i="2"/>
  <c r="X74" i="2"/>
  <c r="N27" i="2"/>
  <c r="W80" i="2"/>
  <c r="X66" i="2"/>
  <c r="X67" i="2" s="1"/>
  <c r="R86" i="2"/>
  <c r="X35" i="2"/>
  <c r="R18" i="2"/>
  <c r="AE18" i="2"/>
  <c r="P82" i="2"/>
  <c r="P66" i="2"/>
  <c r="M83" i="2"/>
  <c r="AF86" i="2"/>
  <c r="AF70" i="2"/>
  <c r="R87" i="2"/>
  <c r="AE87" i="2"/>
  <c r="AJ64" i="2"/>
  <c r="AJ82" i="2" s="1"/>
  <c r="AF87" i="2"/>
  <c r="AE74" i="2"/>
  <c r="W89" i="2"/>
  <c r="P27" i="2"/>
  <c r="U18" i="2"/>
  <c r="AC25" i="2"/>
  <c r="O79" i="2"/>
  <c r="AA79" i="2"/>
  <c r="N80" i="2"/>
  <c r="Z80" i="2"/>
  <c r="R82" i="2"/>
  <c r="AD66" i="2"/>
  <c r="N66" i="2"/>
  <c r="AH74" i="2"/>
  <c r="T69" i="2"/>
  <c r="V90" i="2"/>
  <c r="AJ72" i="2"/>
  <c r="AI90" i="2" s="1"/>
  <c r="AJ61" i="2"/>
  <c r="AJ79" i="2" s="1"/>
  <c r="O80" i="2"/>
  <c r="Y89" i="2"/>
  <c r="Y73" i="2"/>
  <c r="W90" i="2"/>
  <c r="F6" i="2"/>
  <c r="J7" i="2"/>
  <c r="Z8" i="2"/>
  <c r="F9" i="2"/>
  <c r="N63" i="2"/>
  <c r="T64" i="2"/>
  <c r="AF82" i="2"/>
  <c r="V70" i="2"/>
  <c r="AI74" i="2"/>
  <c r="M73" i="2"/>
  <c r="M74" i="2" s="1"/>
  <c r="T71" i="2"/>
  <c r="Q89" i="2" s="1"/>
  <c r="Z89" i="2"/>
  <c r="X90" i="2"/>
  <c r="T6" i="2"/>
  <c r="Q24" i="2" s="1"/>
  <c r="H9" i="2"/>
  <c r="AJ10" i="2"/>
  <c r="AI28" i="2" s="1"/>
  <c r="P11" i="2"/>
  <c r="AF15" i="2"/>
  <c r="U34" i="2"/>
  <c r="AF63" i="2"/>
  <c r="P67" i="2"/>
  <c r="S83" i="2"/>
  <c r="AF83" i="2"/>
  <c r="AG63" i="2"/>
  <c r="Q67" i="2"/>
  <c r="W66" i="2"/>
  <c r="AI82" i="2"/>
  <c r="AI66" i="2"/>
  <c r="T65" i="2"/>
  <c r="AG83" i="2"/>
  <c r="N70" i="2"/>
  <c r="AB68" i="2"/>
  <c r="Z86" i="2" s="1"/>
  <c r="Z70" i="2"/>
  <c r="AD73" i="2"/>
  <c r="N73" i="2"/>
  <c r="T72" i="2"/>
  <c r="AB17" i="2"/>
  <c r="V79" i="2"/>
  <c r="V63" i="2"/>
  <c r="AI63" i="2"/>
  <c r="AI83" i="2"/>
  <c r="S70" i="2"/>
  <c r="R73" i="2"/>
  <c r="W73" i="2"/>
  <c r="AJ68" i="2"/>
  <c r="AH73" i="2"/>
  <c r="AB65" i="2"/>
  <c r="AB83" i="2" s="1"/>
  <c r="U83" i="2"/>
  <c r="AH83" i="2"/>
  <c r="AE86" i="2"/>
  <c r="AA87" i="2"/>
  <c r="AB71" i="2"/>
  <c r="M9" i="3"/>
  <c r="C9" i="3"/>
  <c r="AB62" i="2"/>
  <c r="AB80" i="2" s="1"/>
  <c r="U80" i="2"/>
  <c r="AH80" i="2"/>
  <c r="S82" i="2"/>
  <c r="AE82" i="2"/>
  <c r="AB69" i="2"/>
  <c r="V87" i="2" s="1"/>
  <c r="AH87" i="2"/>
  <c r="Z90" i="2"/>
  <c r="Z73" i="2"/>
  <c r="P79" i="2"/>
  <c r="V82" i="2"/>
  <c r="V66" i="2"/>
  <c r="AH82" i="2"/>
  <c r="AH66" i="2"/>
  <c r="P70" i="2"/>
  <c r="X87" i="2"/>
  <c r="P73" i="2"/>
  <c r="M79" i="2"/>
  <c r="Y79" i="2"/>
  <c r="Q80" i="2"/>
  <c r="M82" i="2"/>
  <c r="M66" i="2"/>
  <c r="Y66" i="2"/>
  <c r="Q83" i="2"/>
  <c r="AC83" i="2"/>
  <c r="U70" i="2"/>
  <c r="AA89" i="2"/>
  <c r="S90" i="2"/>
  <c r="AA90" i="2"/>
  <c r="W70" i="2"/>
  <c r="Q73" i="2"/>
  <c r="AC73" i="2"/>
  <c r="U90" i="2"/>
  <c r="AG90" i="2"/>
  <c r="Q86" i="2"/>
  <c r="Q70" i="2"/>
  <c r="AC70" i="2"/>
  <c r="U87" i="2"/>
  <c r="AG87" i="2"/>
  <c r="P83" i="2"/>
  <c r="AG70" i="2"/>
  <c r="E43" i="3"/>
  <c r="D48" i="3"/>
  <c r="I19" i="2" l="1"/>
  <c r="T26" i="2"/>
  <c r="N26" i="2"/>
  <c r="R26" i="2"/>
  <c r="O26" i="2"/>
  <c r="M26" i="2"/>
  <c r="AJ29" i="2"/>
  <c r="AF29" i="2"/>
  <c r="AC29" i="2"/>
  <c r="AH29" i="2"/>
  <c r="AD29" i="2"/>
  <c r="AJ33" i="2"/>
  <c r="AC33" i="2"/>
  <c r="AD33" i="2"/>
  <c r="AG33" i="2"/>
  <c r="AI33" i="2"/>
  <c r="AH33" i="2"/>
  <c r="AB24" i="2"/>
  <c r="Y24" i="2"/>
  <c r="W24" i="2"/>
  <c r="AA74" i="2"/>
  <c r="AG74" i="2"/>
  <c r="AF19" i="2"/>
  <c r="AF33" i="2"/>
  <c r="AB18" i="2"/>
  <c r="AJ67" i="2"/>
  <c r="AJ85" i="2" s="1"/>
  <c r="Y67" i="2"/>
  <c r="Y81" i="2"/>
  <c r="M31" i="2"/>
  <c r="Y82" i="2"/>
  <c r="AI79" i="2"/>
  <c r="AD31" i="2"/>
  <c r="AF90" i="2"/>
  <c r="Q74" i="2"/>
  <c r="AE90" i="2"/>
  <c r="T83" i="2"/>
  <c r="O83" i="2"/>
  <c r="L65" i="2"/>
  <c r="AD79" i="2"/>
  <c r="AC79" i="2"/>
  <c r="AF28" i="2"/>
  <c r="Z27" i="2"/>
  <c r="AJ32" i="2"/>
  <c r="AH32" i="2"/>
  <c r="AG32" i="2"/>
  <c r="AE32" i="2"/>
  <c r="L7" i="2"/>
  <c r="E25" i="2" s="1"/>
  <c r="E42" i="2" s="1"/>
  <c r="M33" i="2"/>
  <c r="T15" i="2"/>
  <c r="M19" i="2"/>
  <c r="AA12" i="2"/>
  <c r="AC28" i="2"/>
  <c r="T27" i="2"/>
  <c r="S27" i="2"/>
  <c r="AA19" i="2"/>
  <c r="AG12" i="2"/>
  <c r="AB63" i="2"/>
  <c r="U67" i="2"/>
  <c r="AA34" i="2"/>
  <c r="K51" i="2" s="1"/>
  <c r="L25" i="3" s="1"/>
  <c r="AE12" i="2"/>
  <c r="R67" i="2"/>
  <c r="H8" i="2"/>
  <c r="H24" i="2"/>
  <c r="S74" i="2"/>
  <c r="L9" i="2"/>
  <c r="E11" i="2"/>
  <c r="T70" i="2"/>
  <c r="R89" i="2"/>
  <c r="T90" i="2"/>
  <c r="R90" i="2"/>
  <c r="M90" i="2"/>
  <c r="O90" i="2"/>
  <c r="Q90" i="2"/>
  <c r="L72" i="2"/>
  <c r="F11" i="2"/>
  <c r="F27" i="2"/>
  <c r="F44" i="2" s="1"/>
  <c r="G24" i="3" s="1"/>
  <c r="R36" i="2"/>
  <c r="AJ89" i="2"/>
  <c r="AG89" i="2"/>
  <c r="AF89" i="2"/>
  <c r="T31" i="2"/>
  <c r="S31" i="2"/>
  <c r="Z36" i="2"/>
  <c r="AF27" i="2"/>
  <c r="AD27" i="2"/>
  <c r="AJ27" i="2"/>
  <c r="AF34" i="2"/>
  <c r="T25" i="2"/>
  <c r="Q25" i="2"/>
  <c r="O25" i="2"/>
  <c r="AB32" i="2"/>
  <c r="U32" i="2"/>
  <c r="K24" i="2"/>
  <c r="K8" i="2"/>
  <c r="AI31" i="2"/>
  <c r="P12" i="2"/>
  <c r="P26" i="2"/>
  <c r="AG31" i="2"/>
  <c r="N91" i="2"/>
  <c r="AH31" i="2"/>
  <c r="AB8" i="2"/>
  <c r="U26" i="2"/>
  <c r="U12" i="2"/>
  <c r="AE67" i="2"/>
  <c r="J25" i="2"/>
  <c r="AH90" i="2"/>
  <c r="AF74" i="2"/>
  <c r="AI34" i="2"/>
  <c r="AD34" i="2"/>
  <c r="F51" i="2" s="1"/>
  <c r="G25" i="3" s="1"/>
  <c r="AJ34" i="2"/>
  <c r="AG34" i="2"/>
  <c r="O31" i="2"/>
  <c r="AE27" i="2"/>
  <c r="P35" i="2"/>
  <c r="T35" i="2"/>
  <c r="Q35" i="2"/>
  <c r="N35" i="2"/>
  <c r="S35" i="2"/>
  <c r="AA86" i="2"/>
  <c r="W32" i="2"/>
  <c r="G8" i="2"/>
  <c r="G24" i="2"/>
  <c r="G41" i="2" s="1"/>
  <c r="H20" i="3" s="1"/>
  <c r="AF12" i="2"/>
  <c r="AB31" i="2"/>
  <c r="AA31" i="2"/>
  <c r="Z31" i="2"/>
  <c r="X31" i="2"/>
  <c r="V31" i="2"/>
  <c r="O35" i="2"/>
  <c r="M35" i="2"/>
  <c r="AE79" i="2"/>
  <c r="AB28" i="2"/>
  <c r="X28" i="2"/>
  <c r="E8" i="2"/>
  <c r="H18" i="2"/>
  <c r="U74" i="2"/>
  <c r="AB70" i="2"/>
  <c r="AC90" i="2"/>
  <c r="W82" i="2"/>
  <c r="AF79" i="2"/>
  <c r="M89" i="2"/>
  <c r="F8" i="2"/>
  <c r="AD88" i="2"/>
  <c r="AD74" i="2"/>
  <c r="Y29" i="2"/>
  <c r="X82" i="2"/>
  <c r="AA36" i="2"/>
  <c r="AE29" i="2"/>
  <c r="AH19" i="2"/>
  <c r="T86" i="2"/>
  <c r="L68" i="2"/>
  <c r="S86" i="2"/>
  <c r="Y12" i="2"/>
  <c r="W31" i="2"/>
  <c r="AB73" i="2"/>
  <c r="U31" i="2"/>
  <c r="Z34" i="2"/>
  <c r="J51" i="2" s="1"/>
  <c r="K25" i="3" s="1"/>
  <c r="Q79" i="2"/>
  <c r="U28" i="2"/>
  <c r="L6" i="2"/>
  <c r="F24" i="2" s="1"/>
  <c r="F41" i="2" s="1"/>
  <c r="G20" i="3" s="1"/>
  <c r="S26" i="2"/>
  <c r="S12" i="2"/>
  <c r="O89" i="2"/>
  <c r="N90" i="2"/>
  <c r="M91" i="2"/>
  <c r="T73" i="2"/>
  <c r="AJ73" i="2"/>
  <c r="V83" i="2"/>
  <c r="AC89" i="2"/>
  <c r="P90" i="2"/>
  <c r="Z91" i="2"/>
  <c r="AH89" i="2"/>
  <c r="AD89" i="2"/>
  <c r="AF67" i="2"/>
  <c r="AF81" i="2"/>
  <c r="AC34" i="2"/>
  <c r="X83" i="2"/>
  <c r="W83" i="2"/>
  <c r="AJ80" i="2"/>
  <c r="AE80" i="2"/>
  <c r="AJ63" i="2"/>
  <c r="AE81" i="2" s="1"/>
  <c r="AC26" i="2"/>
  <c r="AC12" i="2"/>
  <c r="AJ8" i="2"/>
  <c r="AG26" i="2" s="1"/>
  <c r="AH34" i="2"/>
  <c r="O74" i="2"/>
  <c r="O88" i="2"/>
  <c r="W33" i="2"/>
  <c r="W19" i="2"/>
  <c r="V32" i="2"/>
  <c r="R74" i="2"/>
  <c r="K25" i="2"/>
  <c r="AH27" i="2"/>
  <c r="L17" i="2"/>
  <c r="K19" i="2"/>
  <c r="J8" i="2"/>
  <c r="AJ90" i="2"/>
  <c r="AD90" i="2"/>
  <c r="C11" i="3"/>
  <c r="C12" i="3" s="1"/>
  <c r="M12" i="3"/>
  <c r="T87" i="2"/>
  <c r="P87" i="2"/>
  <c r="N87" i="2"/>
  <c r="M87" i="2"/>
  <c r="L69" i="2"/>
  <c r="O87" i="2"/>
  <c r="Q87" i="2"/>
  <c r="Y83" i="2"/>
  <c r="J19" i="2"/>
  <c r="Z24" i="2"/>
  <c r="X34" i="2"/>
  <c r="H51" i="2" s="1"/>
  <c r="I25" i="3" s="1"/>
  <c r="AB34" i="2"/>
  <c r="W34" i="2"/>
  <c r="AB25" i="2"/>
  <c r="V25" i="2"/>
  <c r="Y80" i="2"/>
  <c r="V26" i="2"/>
  <c r="V12" i="2"/>
  <c r="AA25" i="2"/>
  <c r="AB11" i="2"/>
  <c r="V29" i="2" s="1"/>
  <c r="U29" i="2"/>
  <c r="U19" i="2"/>
  <c r="L14" i="2"/>
  <c r="I32" i="2" s="1"/>
  <c r="I49" i="2" s="1"/>
  <c r="J29" i="3" s="1"/>
  <c r="AG81" i="2"/>
  <c r="AG67" i="2"/>
  <c r="AG29" i="2"/>
  <c r="V24" i="2"/>
  <c r="AJ66" i="2"/>
  <c r="AD84" i="2" s="1"/>
  <c r="AE31" i="2"/>
  <c r="AG79" i="2"/>
  <c r="AG27" i="2"/>
  <c r="T32" i="2"/>
  <c r="R32" i="2"/>
  <c r="P32" i="2"/>
  <c r="N32" i="2"/>
  <c r="Y19" i="2"/>
  <c r="AB66" i="2"/>
  <c r="V84" i="2" s="1"/>
  <c r="N31" i="2"/>
  <c r="T63" i="2"/>
  <c r="R81" i="2" s="1"/>
  <c r="M67" i="2"/>
  <c r="M81" i="2"/>
  <c r="AH79" i="2"/>
  <c r="Q31" i="2"/>
  <c r="W87" i="2"/>
  <c r="Z25" i="2"/>
  <c r="AB15" i="2"/>
  <c r="AA33" i="2" s="1"/>
  <c r="Z28" i="2"/>
  <c r="H15" i="2"/>
  <c r="E17" i="3"/>
  <c r="E16" i="3"/>
  <c r="V88" i="2"/>
  <c r="V74" i="2"/>
  <c r="AB27" i="2"/>
  <c r="X27" i="2"/>
  <c r="W27" i="2"/>
  <c r="U27" i="2"/>
  <c r="W88" i="2"/>
  <c r="W74" i="2"/>
  <c r="AH91" i="2"/>
  <c r="AI89" i="2"/>
  <c r="Y74" i="2"/>
  <c r="X32" i="2"/>
  <c r="W67" i="2"/>
  <c r="K27" i="2"/>
  <c r="K11" i="2"/>
  <c r="M32" i="2"/>
  <c r="Y31" i="2"/>
  <c r="X24" i="2"/>
  <c r="U24" i="2"/>
  <c r="AA27" i="2"/>
  <c r="T11" i="2"/>
  <c r="P29" i="2" s="1"/>
  <c r="M29" i="2"/>
  <c r="L13" i="2"/>
  <c r="E31" i="2" s="1"/>
  <c r="E48" i="2" s="1"/>
  <c r="E15" i="2"/>
  <c r="AH81" i="2"/>
  <c r="AH67" i="2"/>
  <c r="I27" i="2"/>
  <c r="I11" i="2"/>
  <c r="I12" i="2" s="1"/>
  <c r="AD25" i="2"/>
  <c r="AJ25" i="2"/>
  <c r="AG80" i="2"/>
  <c r="AD32" i="2"/>
  <c r="F25" i="2"/>
  <c r="F42" i="2" s="1"/>
  <c r="G28" i="3" s="1"/>
  <c r="F19" i="2"/>
  <c r="I34" i="2"/>
  <c r="AA24" i="2"/>
  <c r="Z26" i="2"/>
  <c r="Z12" i="2"/>
  <c r="Z74" i="2"/>
  <c r="AI81" i="2"/>
  <c r="AI67" i="2"/>
  <c r="R19" i="2"/>
  <c r="L10" i="2"/>
  <c r="Q12" i="2"/>
  <c r="T12" i="2" s="1"/>
  <c r="Q26" i="2"/>
  <c r="T18" i="2"/>
  <c r="N36" i="2" s="1"/>
  <c r="M36" i="2"/>
  <c r="L61" i="2"/>
  <c r="T79" i="2"/>
  <c r="V28" i="2"/>
  <c r="N25" i="2"/>
  <c r="S25" i="2"/>
  <c r="T89" i="2"/>
  <c r="N89" i="2"/>
  <c r="S89" i="2"/>
  <c r="L71" i="2"/>
  <c r="AJ18" i="2"/>
  <c r="AH36" i="2" s="1"/>
  <c r="W29" i="2"/>
  <c r="AE33" i="2"/>
  <c r="AE19" i="2"/>
  <c r="Q91" i="2"/>
  <c r="AB86" i="2"/>
  <c r="W86" i="2"/>
  <c r="V86" i="2"/>
  <c r="U86" i="2"/>
  <c r="X86" i="2"/>
  <c r="S87" i="2"/>
  <c r="Z82" i="2"/>
  <c r="AB82" i="2"/>
  <c r="AA82" i="2"/>
  <c r="AI29" i="2"/>
  <c r="G11" i="2"/>
  <c r="G27" i="2"/>
  <c r="AB87" i="2"/>
  <c r="Y87" i="2"/>
  <c r="T66" i="2"/>
  <c r="P88" i="2"/>
  <c r="P74" i="2"/>
  <c r="Y86" i="2"/>
  <c r="Z87" i="2"/>
  <c r="V81" i="2"/>
  <c r="V67" i="2"/>
  <c r="N86" i="2"/>
  <c r="AJ28" i="2"/>
  <c r="AD28" i="2"/>
  <c r="AE28" i="2"/>
  <c r="Z83" i="2"/>
  <c r="AJ70" i="2"/>
  <c r="AG88" i="2" s="1"/>
  <c r="AC88" i="2"/>
  <c r="AC74" i="2"/>
  <c r="P89" i="2"/>
  <c r="P86" i="2"/>
  <c r="M86" i="2"/>
  <c r="AB89" i="2"/>
  <c r="U89" i="2"/>
  <c r="AJ86" i="2"/>
  <c r="AI86" i="2"/>
  <c r="AG86" i="2"/>
  <c r="AH86" i="2"/>
  <c r="N88" i="2"/>
  <c r="N74" i="2"/>
  <c r="T74" i="2" s="1"/>
  <c r="H11" i="2"/>
  <c r="H27" i="2"/>
  <c r="H44" i="2" s="1"/>
  <c r="I24" i="3" s="1"/>
  <c r="L64" i="2"/>
  <c r="T82" i="2"/>
  <c r="O82" i="2"/>
  <c r="N82" i="2"/>
  <c r="AA80" i="2"/>
  <c r="AF31" i="2"/>
  <c r="N83" i="2"/>
  <c r="X80" i="2"/>
  <c r="X89" i="2"/>
  <c r="Y34" i="2"/>
  <c r="S29" i="2"/>
  <c r="Z19" i="2"/>
  <c r="P25" i="2"/>
  <c r="AC86" i="2"/>
  <c r="AC80" i="2"/>
  <c r="R83" i="2"/>
  <c r="AA83" i="2"/>
  <c r="V89" i="2"/>
  <c r="W91" i="2"/>
  <c r="AB35" i="2"/>
  <c r="U35" i="2"/>
  <c r="V35" i="2"/>
  <c r="T24" i="2"/>
  <c r="O24" i="2"/>
  <c r="N24" i="2"/>
  <c r="N67" i="2"/>
  <c r="AD82" i="2"/>
  <c r="AC82" i="2"/>
  <c r="R31" i="2"/>
  <c r="AF80" i="2"/>
  <c r="AC31" i="2"/>
  <c r="W35" i="2"/>
  <c r="Y25" i="2"/>
  <c r="X25" i="2"/>
  <c r="AD67" i="2"/>
  <c r="R35" i="2"/>
  <c r="AH35" i="2"/>
  <c r="AJ35" i="2"/>
  <c r="AE35" i="2"/>
  <c r="T28" i="2"/>
  <c r="R28" i="2"/>
  <c r="Q28" i="2"/>
  <c r="O28" i="2"/>
  <c r="R25" i="2"/>
  <c r="AB79" i="2"/>
  <c r="X79" i="2"/>
  <c r="W79" i="2"/>
  <c r="Z35" i="2"/>
  <c r="R79" i="2"/>
  <c r="AI27" i="2"/>
  <c r="G62" i="2"/>
  <c r="G80" i="2" s="1"/>
  <c r="G97" i="2" s="1"/>
  <c r="F62" i="2"/>
  <c r="F80" i="2" s="1"/>
  <c r="F97" i="2" s="1"/>
  <c r="E62" i="2"/>
  <c r="E80" i="2" s="1"/>
  <c r="E97" i="2" s="1"/>
  <c r="I62" i="2"/>
  <c r="I80" i="2" s="1"/>
  <c r="I97" i="2" s="1"/>
  <c r="L80" i="2"/>
  <c r="L97" i="2" s="1"/>
  <c r="K62" i="2"/>
  <c r="K80" i="2" s="1"/>
  <c r="K97" i="2" s="1"/>
  <c r="J62" i="2"/>
  <c r="J80" i="2" s="1"/>
  <c r="J97" i="2" s="1"/>
  <c r="H62" i="2"/>
  <c r="H80" i="2" s="1"/>
  <c r="AC24" i="2"/>
  <c r="AJ24" i="2"/>
  <c r="G19" i="2"/>
  <c r="Q27" i="2"/>
  <c r="E34" i="2"/>
  <c r="E51" i="2" s="1"/>
  <c r="AA35" i="2"/>
  <c r="G34" i="2"/>
  <c r="G51" i="2" s="1"/>
  <c r="H25" i="3" s="1"/>
  <c r="F28" i="3" l="1"/>
  <c r="F21" i="3"/>
  <c r="T30" i="2"/>
  <c r="N30" i="2"/>
  <c r="M30" i="2"/>
  <c r="R30" i="2"/>
  <c r="O30" i="2"/>
  <c r="T92" i="2"/>
  <c r="M92" i="2"/>
  <c r="L28" i="2"/>
  <c r="J28" i="2"/>
  <c r="J45" i="2" s="1"/>
  <c r="K32" i="3" s="1"/>
  <c r="H28" i="2"/>
  <c r="H45" i="2" s="1"/>
  <c r="I32" i="3" s="1"/>
  <c r="AG85" i="2"/>
  <c r="X84" i="2"/>
  <c r="AJ91" i="2"/>
  <c r="AG91" i="2"/>
  <c r="AF91" i="2"/>
  <c r="AI91" i="2"/>
  <c r="AF26" i="2"/>
  <c r="H41" i="2"/>
  <c r="I20" i="3" s="1"/>
  <c r="S30" i="2"/>
  <c r="L82" i="2"/>
  <c r="L99" i="2" s="1"/>
  <c r="I64" i="2"/>
  <c r="F64" i="2"/>
  <c r="J64" i="2"/>
  <c r="H64" i="2"/>
  <c r="E64" i="2"/>
  <c r="K64" i="2"/>
  <c r="G64" i="2"/>
  <c r="L31" i="2"/>
  <c r="I31" i="2"/>
  <c r="I48" i="2" s="1"/>
  <c r="J21" i="3" s="1"/>
  <c r="H31" i="2"/>
  <c r="H48" i="2" s="1"/>
  <c r="I21" i="3" s="1"/>
  <c r="F31" i="2"/>
  <c r="F48" i="2" s="1"/>
  <c r="G21" i="3" s="1"/>
  <c r="J31" i="2"/>
  <c r="J48" i="2" s="1"/>
  <c r="K21" i="3" s="1"/>
  <c r="K31" i="2"/>
  <c r="K48" i="2" s="1"/>
  <c r="L21" i="3" s="1"/>
  <c r="G31" i="2"/>
  <c r="G48" i="2" s="1"/>
  <c r="H21" i="3" s="1"/>
  <c r="AG84" i="2"/>
  <c r="AC91" i="2"/>
  <c r="AD91" i="2"/>
  <c r="AE85" i="2"/>
  <c r="O36" i="2"/>
  <c r="H12" i="2"/>
  <c r="AE91" i="2"/>
  <c r="Y84" i="2"/>
  <c r="T84" i="2"/>
  <c r="S84" i="2"/>
  <c r="O84" i="2"/>
  <c r="R84" i="2"/>
  <c r="E31" i="3"/>
  <c r="E23" i="3"/>
  <c r="E27" i="3"/>
  <c r="E19" i="3"/>
  <c r="E35" i="3"/>
  <c r="L32" i="2"/>
  <c r="F32" i="2"/>
  <c r="F49" i="2" s="1"/>
  <c r="G29" i="3" s="1"/>
  <c r="K32" i="2"/>
  <c r="K49" i="2" s="1"/>
  <c r="L29" i="3" s="1"/>
  <c r="G32" i="2"/>
  <c r="G49" i="2" s="1"/>
  <c r="H29" i="3" s="1"/>
  <c r="E32" i="2"/>
  <c r="E49" i="2" s="1"/>
  <c r="J32" i="2"/>
  <c r="J49" i="2" s="1"/>
  <c r="K29" i="3" s="1"/>
  <c r="J12" i="2"/>
  <c r="T91" i="2"/>
  <c r="O91" i="2"/>
  <c r="S91" i="2"/>
  <c r="K12" i="2"/>
  <c r="L83" i="2"/>
  <c r="L100" i="2" s="1"/>
  <c r="G65" i="2"/>
  <c r="G83" i="2" s="1"/>
  <c r="G100" i="2" s="1"/>
  <c r="F65" i="2"/>
  <c r="F83" i="2" s="1"/>
  <c r="F100" i="2" s="1"/>
  <c r="E65" i="2"/>
  <c r="E83" i="2" s="1"/>
  <c r="E100" i="2" s="1"/>
  <c r="I65" i="2"/>
  <c r="I83" i="2" s="1"/>
  <c r="I100" i="2" s="1"/>
  <c r="J65" i="2"/>
  <c r="J83" i="2" s="1"/>
  <c r="J100" i="2" s="1"/>
  <c r="K65" i="2"/>
  <c r="K83" i="2" s="1"/>
  <c r="K100" i="2" s="1"/>
  <c r="H65" i="2"/>
  <c r="H83" i="2" s="1"/>
  <c r="H100" i="2" s="1"/>
  <c r="L11" i="2"/>
  <c r="E29" i="2" s="1"/>
  <c r="E46" i="2" s="1"/>
  <c r="AJ74" i="2"/>
  <c r="T29" i="2"/>
  <c r="Q29" i="2"/>
  <c r="N29" i="2"/>
  <c r="R29" i="2"/>
  <c r="O29" i="2"/>
  <c r="H19" i="2"/>
  <c r="O92" i="2"/>
  <c r="AB88" i="2"/>
  <c r="Y88" i="2"/>
  <c r="X88" i="2"/>
  <c r="G12" i="2"/>
  <c r="AB12" i="2"/>
  <c r="V30" i="2" s="1"/>
  <c r="K41" i="2"/>
  <c r="L20" i="3" s="1"/>
  <c r="L25" i="2"/>
  <c r="G25" i="2"/>
  <c r="G42" i="2" s="1"/>
  <c r="H28" i="3" s="1"/>
  <c r="H25" i="2"/>
  <c r="H42" i="2" s="1"/>
  <c r="I28" i="3" s="1"/>
  <c r="I25" i="2"/>
  <c r="I42" i="2" s="1"/>
  <c r="J28" i="3" s="1"/>
  <c r="AJ19" i="2"/>
  <c r="L51" i="2"/>
  <c r="F25" i="3"/>
  <c r="AJ36" i="2"/>
  <c r="AD36" i="2"/>
  <c r="AI36" i="2"/>
  <c r="AG36" i="2"/>
  <c r="AI85" i="2"/>
  <c r="W92" i="2"/>
  <c r="M85" i="2"/>
  <c r="T67" i="2"/>
  <c r="R85" i="2" s="1"/>
  <c r="P84" i="2"/>
  <c r="AB19" i="2"/>
  <c r="U37" i="2"/>
  <c r="K69" i="2"/>
  <c r="K87" i="2" s="1"/>
  <c r="K104" i="2" s="1"/>
  <c r="I69" i="2"/>
  <c r="I87" i="2" s="1"/>
  <c r="I104" i="2" s="1"/>
  <c r="E69" i="2"/>
  <c r="E87" i="2" s="1"/>
  <c r="E104" i="2" s="1"/>
  <c r="L87" i="2"/>
  <c r="L104" i="2" s="1"/>
  <c r="G69" i="2"/>
  <c r="G87" i="2" s="1"/>
  <c r="G104" i="2" s="1"/>
  <c r="J69" i="2"/>
  <c r="J87" i="2" s="1"/>
  <c r="J104" i="2" s="1"/>
  <c r="F69" i="2"/>
  <c r="F87" i="2" s="1"/>
  <c r="F104" i="2" s="1"/>
  <c r="H69" i="2"/>
  <c r="H87" i="2" s="1"/>
  <c r="H104" i="2" s="1"/>
  <c r="H32" i="2"/>
  <c r="H49" i="2" s="1"/>
  <c r="I29" i="3" s="1"/>
  <c r="U88" i="2"/>
  <c r="AA92" i="2"/>
  <c r="N92" i="2"/>
  <c r="AJ88" i="2"/>
  <c r="AI88" i="2"/>
  <c r="AE88" i="2"/>
  <c r="AH88" i="2"/>
  <c r="P92" i="2"/>
  <c r="AC36" i="2"/>
  <c r="T81" i="2"/>
  <c r="S81" i="2"/>
  <c r="O81" i="2"/>
  <c r="Q81" i="2"/>
  <c r="P81" i="2"/>
  <c r="L35" i="2"/>
  <c r="G35" i="2"/>
  <c r="G52" i="2" s="1"/>
  <c r="H33" i="3" s="1"/>
  <c r="I35" i="2"/>
  <c r="I52" i="2" s="1"/>
  <c r="J33" i="3" s="1"/>
  <c r="F35" i="2"/>
  <c r="F52" i="2" s="1"/>
  <c r="G33" i="3" s="1"/>
  <c r="K35" i="2"/>
  <c r="K52" i="2" s="1"/>
  <c r="L33" i="3" s="1"/>
  <c r="E35" i="2"/>
  <c r="E52" i="2" s="1"/>
  <c r="J35" i="2"/>
  <c r="J52" i="2" s="1"/>
  <c r="K33" i="3" s="1"/>
  <c r="AJ26" i="2"/>
  <c r="AD26" i="2"/>
  <c r="AH26" i="2"/>
  <c r="AI26" i="2"/>
  <c r="AF85" i="2"/>
  <c r="AB74" i="2"/>
  <c r="Y92" i="2" s="1"/>
  <c r="U92" i="2"/>
  <c r="H35" i="2"/>
  <c r="H52" i="2" s="1"/>
  <c r="I33" i="3" s="1"/>
  <c r="AB26" i="2"/>
  <c r="W26" i="2"/>
  <c r="X26" i="2"/>
  <c r="Y26" i="2"/>
  <c r="AE30" i="2"/>
  <c r="AF36" i="2"/>
  <c r="R91" i="2"/>
  <c r="AA88" i="2"/>
  <c r="I71" i="2"/>
  <c r="K71" i="2"/>
  <c r="H71" i="2"/>
  <c r="L89" i="2"/>
  <c r="L106" i="2" s="1"/>
  <c r="G71" i="2"/>
  <c r="F71" i="2"/>
  <c r="E71" i="2"/>
  <c r="J71" i="2"/>
  <c r="L79" i="2"/>
  <c r="L96" i="2" s="1"/>
  <c r="I61" i="2"/>
  <c r="G61" i="2"/>
  <c r="F61" i="2"/>
  <c r="K61" i="2"/>
  <c r="J61" i="2"/>
  <c r="H61" i="2"/>
  <c r="E61" i="2"/>
  <c r="Z88" i="2"/>
  <c r="AB33" i="2"/>
  <c r="Z33" i="2"/>
  <c r="X33" i="2"/>
  <c r="V33" i="2"/>
  <c r="U33" i="2"/>
  <c r="AB29" i="2"/>
  <c r="Z29" i="2"/>
  <c r="X29" i="2"/>
  <c r="AA29" i="2"/>
  <c r="AC30" i="2"/>
  <c r="AJ12" i="2"/>
  <c r="AB91" i="2"/>
  <c r="V91" i="2"/>
  <c r="X91" i="2"/>
  <c r="AA91" i="2"/>
  <c r="U91" i="2"/>
  <c r="AD92" i="2"/>
  <c r="AF88" i="2"/>
  <c r="T88" i="2"/>
  <c r="M88" i="2"/>
  <c r="R88" i="2"/>
  <c r="AE26" i="2"/>
  <c r="AH84" i="2"/>
  <c r="AC85" i="2"/>
  <c r="AB84" i="2"/>
  <c r="AA84" i="2"/>
  <c r="Z84" i="2"/>
  <c r="K42" i="2"/>
  <c r="L28" i="3" s="1"/>
  <c r="N84" i="2"/>
  <c r="T36" i="2"/>
  <c r="Q36" i="2"/>
  <c r="P36" i="2"/>
  <c r="S36" i="2"/>
  <c r="Z30" i="2"/>
  <c r="I44" i="2"/>
  <c r="J24" i="3" s="1"/>
  <c r="U84" i="2"/>
  <c r="G28" i="2"/>
  <c r="G45" i="2" s="1"/>
  <c r="H32" i="3" s="1"/>
  <c r="R92" i="2"/>
  <c r="AJ81" i="2"/>
  <c r="AC81" i="2"/>
  <c r="AD81" i="2"/>
  <c r="F12" i="2"/>
  <c r="J42" i="2"/>
  <c r="K28" i="3" s="1"/>
  <c r="L27" i="2"/>
  <c r="J27" i="2"/>
  <c r="J44" i="2" s="1"/>
  <c r="K24" i="3" s="1"/>
  <c r="AB67" i="2"/>
  <c r="U85" i="2" s="1"/>
  <c r="AA30" i="2"/>
  <c r="Q92" i="2"/>
  <c r="AB36" i="2"/>
  <c r="V36" i="2"/>
  <c r="Y36" i="2"/>
  <c r="W36" i="2"/>
  <c r="X36" i="2"/>
  <c r="AJ84" i="2"/>
  <c r="AC84" i="2"/>
  <c r="AE84" i="2"/>
  <c r="AF84" i="2"/>
  <c r="N85" i="2"/>
  <c r="M84" i="2"/>
  <c r="N81" i="2"/>
  <c r="AH85" i="2"/>
  <c r="Y33" i="2"/>
  <c r="W84" i="2"/>
  <c r="E27" i="2"/>
  <c r="E44" i="2" s="1"/>
  <c r="AB81" i="2"/>
  <c r="X81" i="2"/>
  <c r="W81" i="2"/>
  <c r="Z81" i="2"/>
  <c r="AA81" i="2"/>
  <c r="AA26" i="2"/>
  <c r="Q88" i="2"/>
  <c r="U36" i="2"/>
  <c r="L24" i="2"/>
  <c r="I24" i="2"/>
  <c r="I41" i="2" s="1"/>
  <c r="J20" i="3" s="1"/>
  <c r="E24" i="2"/>
  <c r="E41" i="2" s="1"/>
  <c r="J24" i="2"/>
  <c r="J41" i="2" s="1"/>
  <c r="K20" i="3" s="1"/>
  <c r="I68" i="2"/>
  <c r="J68" i="2"/>
  <c r="F68" i="2"/>
  <c r="L86" i="2"/>
  <c r="L103" i="2" s="1"/>
  <c r="K68" i="2"/>
  <c r="G68" i="2"/>
  <c r="E68" i="2"/>
  <c r="H68" i="2"/>
  <c r="E12" i="2"/>
  <c r="L8" i="2"/>
  <c r="J26" i="2" s="1"/>
  <c r="J43" i="2" s="1"/>
  <c r="K36" i="3" s="1"/>
  <c r="P91" i="2"/>
  <c r="AI84" i="2"/>
  <c r="S92" i="2"/>
  <c r="U81" i="2"/>
  <c r="M37" i="2"/>
  <c r="T19" i="2"/>
  <c r="AE36" i="2"/>
  <c r="Y91" i="2"/>
  <c r="H97" i="2"/>
  <c r="Q30" i="2"/>
  <c r="K44" i="2"/>
  <c r="L24" i="3" s="1"/>
  <c r="F28" i="2"/>
  <c r="F45" i="2" s="1"/>
  <c r="G32" i="3" s="1"/>
  <c r="I28" i="2"/>
  <c r="I45" i="2" s="1"/>
  <c r="J32" i="3" s="1"/>
  <c r="Y37" i="2"/>
  <c r="K28" i="2"/>
  <c r="K45" i="2" s="1"/>
  <c r="L32" i="3" s="1"/>
  <c r="AD85" i="2"/>
  <c r="G44" i="2"/>
  <c r="H24" i="3" s="1"/>
  <c r="L18" i="2"/>
  <c r="E28" i="2"/>
  <c r="E45" i="2" s="1"/>
  <c r="I51" i="2"/>
  <c r="J25" i="3" s="1"/>
  <c r="L15" i="2"/>
  <c r="H33" i="2" s="1"/>
  <c r="H50" i="2" s="1"/>
  <c r="E19" i="2"/>
  <c r="W85" i="2"/>
  <c r="V92" i="2"/>
  <c r="M14" i="3"/>
  <c r="C13" i="3"/>
  <c r="C14" i="3" s="1"/>
  <c r="M13" i="3"/>
  <c r="W37" i="2"/>
  <c r="Q84" i="2"/>
  <c r="P30" i="2"/>
  <c r="F72" i="2"/>
  <c r="F90" i="2" s="1"/>
  <c r="F107" i="2" s="1"/>
  <c r="I72" i="2"/>
  <c r="I90" i="2" s="1"/>
  <c r="I107" i="2" s="1"/>
  <c r="H72" i="2"/>
  <c r="H90" i="2" s="1"/>
  <c r="H107" i="2" s="1"/>
  <c r="L90" i="2"/>
  <c r="L107" i="2" s="1"/>
  <c r="G72" i="2"/>
  <c r="G90" i="2" s="1"/>
  <c r="G107" i="2" s="1"/>
  <c r="K72" i="2"/>
  <c r="K90" i="2" s="1"/>
  <c r="K107" i="2" s="1"/>
  <c r="J72" i="2"/>
  <c r="J90" i="2" s="1"/>
  <c r="J107" i="2" s="1"/>
  <c r="E72" i="2"/>
  <c r="E90" i="2" s="1"/>
  <c r="E107" i="2" s="1"/>
  <c r="S88" i="2"/>
  <c r="AG30" i="2"/>
  <c r="T33" i="2"/>
  <c r="R33" i="2"/>
  <c r="O33" i="2"/>
  <c r="N33" i="2"/>
  <c r="Q33" i="2"/>
  <c r="P33" i="2"/>
  <c r="S33" i="2"/>
  <c r="J86" i="2" l="1"/>
  <c r="J103" i="2" s="1"/>
  <c r="J70" i="2"/>
  <c r="G89" i="2"/>
  <c r="G106" i="2" s="1"/>
  <c r="G73" i="2"/>
  <c r="Y85" i="2"/>
  <c r="E82" i="2"/>
  <c r="E99" i="2" s="1"/>
  <c r="E66" i="2"/>
  <c r="F32" i="3"/>
  <c r="L45" i="2"/>
  <c r="E86" i="2"/>
  <c r="E103" i="2" s="1"/>
  <c r="E70" i="2"/>
  <c r="I79" i="2"/>
  <c r="I96" i="2" s="1"/>
  <c r="I63" i="2"/>
  <c r="AJ92" i="2"/>
  <c r="AH92" i="2"/>
  <c r="AI92" i="2"/>
  <c r="AE92" i="2"/>
  <c r="L36" i="2"/>
  <c r="K36" i="2"/>
  <c r="K53" i="2" s="1"/>
  <c r="G36" i="2"/>
  <c r="G53" i="2" s="1"/>
  <c r="J36" i="2"/>
  <c r="J53" i="2" s="1"/>
  <c r="I36" i="2"/>
  <c r="I53" i="2" s="1"/>
  <c r="F36" i="2"/>
  <c r="F53" i="2" s="1"/>
  <c r="E36" i="2"/>
  <c r="E53" i="2" s="1"/>
  <c r="G70" i="2"/>
  <c r="G86" i="2"/>
  <c r="G103" i="2" s="1"/>
  <c r="AB37" i="2"/>
  <c r="X37" i="2"/>
  <c r="V37" i="2"/>
  <c r="AJ37" i="2"/>
  <c r="AG37" i="2"/>
  <c r="AD37" i="2"/>
  <c r="AC37" i="2"/>
  <c r="AI37" i="2"/>
  <c r="AC92" i="2"/>
  <c r="K26" i="2"/>
  <c r="K43" i="2" s="1"/>
  <c r="L36" i="3" s="1"/>
  <c r="AA37" i="2"/>
  <c r="H82" i="2"/>
  <c r="H99" i="2" s="1"/>
  <c r="H66" i="2"/>
  <c r="T37" i="2"/>
  <c r="P37" i="2"/>
  <c r="S37" i="2"/>
  <c r="O37" i="2"/>
  <c r="Q37" i="2"/>
  <c r="N37" i="2"/>
  <c r="K86" i="2"/>
  <c r="K103" i="2" s="1"/>
  <c r="K70" i="2"/>
  <c r="J89" i="2"/>
  <c r="J106" i="2" s="1"/>
  <c r="J73" i="2"/>
  <c r="AG92" i="2"/>
  <c r="H29" i="2"/>
  <c r="H46" i="2" s="1"/>
  <c r="L37" i="3"/>
  <c r="I37" i="3"/>
  <c r="H37" i="3"/>
  <c r="K37" i="3"/>
  <c r="H26" i="2"/>
  <c r="H43" i="2" s="1"/>
  <c r="I36" i="3" s="1"/>
  <c r="J82" i="2"/>
  <c r="J99" i="2" s="1"/>
  <c r="J66" i="2"/>
  <c r="M16" i="3"/>
  <c r="C16" i="3"/>
  <c r="C17" i="3" s="1"/>
  <c r="M17" i="3"/>
  <c r="E89" i="2"/>
  <c r="E106" i="2" s="1"/>
  <c r="E73" i="2"/>
  <c r="T85" i="2"/>
  <c r="O85" i="2"/>
  <c r="S85" i="2"/>
  <c r="P85" i="2"/>
  <c r="Q85" i="2"/>
  <c r="L22" i="3"/>
  <c r="K22" i="3"/>
  <c r="J22" i="3"/>
  <c r="I22" i="3"/>
  <c r="G22" i="3"/>
  <c r="H22" i="3"/>
  <c r="F22" i="3"/>
  <c r="F82" i="2"/>
  <c r="F99" i="2" s="1"/>
  <c r="F66" i="2"/>
  <c r="L29" i="2"/>
  <c r="J29" i="2"/>
  <c r="J46" i="2" s="1"/>
  <c r="L30" i="3"/>
  <c r="K30" i="3"/>
  <c r="J30" i="3"/>
  <c r="I30" i="3"/>
  <c r="H30" i="3"/>
  <c r="F30" i="3"/>
  <c r="G30" i="3"/>
  <c r="I82" i="2"/>
  <c r="I99" i="2" s="1"/>
  <c r="I66" i="2"/>
  <c r="K26" i="3"/>
  <c r="J26" i="3"/>
  <c r="I26" i="3"/>
  <c r="G26" i="3"/>
  <c r="L26" i="3"/>
  <c r="H26" i="3"/>
  <c r="I70" i="2"/>
  <c r="I86" i="2"/>
  <c r="I103" i="2" s="1"/>
  <c r="AJ30" i="2"/>
  <c r="AD30" i="2"/>
  <c r="AI30" i="2"/>
  <c r="AH30" i="2"/>
  <c r="E63" i="2"/>
  <c r="E79" i="2"/>
  <c r="E96" i="2" s="1"/>
  <c r="L52" i="2"/>
  <c r="F33" i="3"/>
  <c r="K34" i="3"/>
  <c r="J34" i="3"/>
  <c r="I34" i="3"/>
  <c r="G34" i="3"/>
  <c r="F34" i="3"/>
  <c r="L34" i="3"/>
  <c r="H34" i="3"/>
  <c r="AF30" i="2"/>
  <c r="Z37" i="2"/>
  <c r="H63" i="2"/>
  <c r="H79" i="2"/>
  <c r="H96" i="2" s="1"/>
  <c r="H89" i="2"/>
  <c r="H106" i="2" s="1"/>
  <c r="H73" i="2"/>
  <c r="R37" i="2"/>
  <c r="L26" i="2"/>
  <c r="I26" i="2"/>
  <c r="I43" i="2" s="1"/>
  <c r="J36" i="3" s="1"/>
  <c r="J37" i="3" s="1"/>
  <c r="AB30" i="2"/>
  <c r="W30" i="2"/>
  <c r="X30" i="2"/>
  <c r="AE37" i="2"/>
  <c r="AF37" i="2"/>
  <c r="F86" i="2"/>
  <c r="F103" i="2" s="1"/>
  <c r="F70" i="2"/>
  <c r="AB85" i="2"/>
  <c r="X85" i="2"/>
  <c r="AA85" i="2"/>
  <c r="Z85" i="2"/>
  <c r="F89" i="2"/>
  <c r="F106" i="2" s="1"/>
  <c r="F73" i="2"/>
  <c r="L19" i="2"/>
  <c r="K73" i="2"/>
  <c r="K89" i="2"/>
  <c r="K106" i="2" s="1"/>
  <c r="L33" i="2"/>
  <c r="J33" i="2"/>
  <c r="J50" i="2" s="1"/>
  <c r="G33" i="2"/>
  <c r="G50" i="2" s="1"/>
  <c r="I33" i="2"/>
  <c r="I50" i="2" s="1"/>
  <c r="K33" i="2"/>
  <c r="K50" i="2" s="1"/>
  <c r="F33" i="2"/>
  <c r="F50" i="2" s="1"/>
  <c r="I73" i="2"/>
  <c r="I89" i="2"/>
  <c r="I106" i="2" s="1"/>
  <c r="U30" i="2"/>
  <c r="L49" i="2"/>
  <c r="F29" i="3"/>
  <c r="V85" i="2"/>
  <c r="L48" i="2"/>
  <c r="F29" i="2"/>
  <c r="F46" i="2" s="1"/>
  <c r="L46" i="2" s="1"/>
  <c r="H36" i="2"/>
  <c r="H53" i="2" s="1"/>
  <c r="J63" i="2"/>
  <c r="J79" i="2"/>
  <c r="J96" i="2" s="1"/>
  <c r="AF92" i="2"/>
  <c r="L12" i="2"/>
  <c r="G30" i="2" s="1"/>
  <c r="G47" i="2" s="1"/>
  <c r="G66" i="2"/>
  <c r="G82" i="2"/>
  <c r="G99" i="2" s="1"/>
  <c r="G29" i="2"/>
  <c r="G46" i="2" s="1"/>
  <c r="L42" i="2"/>
  <c r="F24" i="3"/>
  <c r="F26" i="3" s="1"/>
  <c r="E26" i="3" s="1"/>
  <c r="L44" i="2"/>
  <c r="F20" i="3"/>
  <c r="L41" i="2"/>
  <c r="F26" i="2"/>
  <c r="F43" i="2" s="1"/>
  <c r="G36" i="3" s="1"/>
  <c r="G37" i="3" s="1"/>
  <c r="K63" i="2"/>
  <c r="K79" i="2"/>
  <c r="K96" i="2" s="1"/>
  <c r="E33" i="2"/>
  <c r="E50" i="2" s="1"/>
  <c r="L50" i="2" s="1"/>
  <c r="E26" i="2"/>
  <c r="E43" i="2" s="1"/>
  <c r="F79" i="2"/>
  <c r="F96" i="2" s="1"/>
  <c r="F63" i="2"/>
  <c r="I29" i="2"/>
  <c r="I46" i="2" s="1"/>
  <c r="H86" i="2"/>
  <c r="H103" i="2" s="1"/>
  <c r="H70" i="2"/>
  <c r="K29" i="2"/>
  <c r="K46" i="2" s="1"/>
  <c r="Y30" i="2"/>
  <c r="G79" i="2"/>
  <c r="G96" i="2" s="1"/>
  <c r="G63" i="2"/>
  <c r="AB92" i="2"/>
  <c r="X92" i="2"/>
  <c r="G26" i="2"/>
  <c r="G43" i="2" s="1"/>
  <c r="H36" i="3" s="1"/>
  <c r="K82" i="2"/>
  <c r="K99" i="2" s="1"/>
  <c r="K66" i="2"/>
  <c r="AH37" i="2"/>
  <c r="Z92" i="2"/>
  <c r="G67" i="2" l="1"/>
  <c r="F36" i="3"/>
  <c r="F37" i="3" s="1"/>
  <c r="E37" i="3" s="1"/>
  <c r="L43" i="2"/>
  <c r="K74" i="2"/>
  <c r="E74" i="2"/>
  <c r="L70" i="2"/>
  <c r="L88" i="2" s="1"/>
  <c r="L105" i="2" s="1"/>
  <c r="K81" i="2"/>
  <c r="K98" i="2" s="1"/>
  <c r="K67" i="2"/>
  <c r="G84" i="2"/>
  <c r="G101" i="2" s="1"/>
  <c r="L37" i="2"/>
  <c r="G37" i="2"/>
  <c r="G54" i="2" s="1"/>
  <c r="I37" i="2"/>
  <c r="I54" i="2" s="1"/>
  <c r="F37" i="2"/>
  <c r="F54" i="2" s="1"/>
  <c r="K37" i="2"/>
  <c r="K54" i="2" s="1"/>
  <c r="J37" i="2"/>
  <c r="J54" i="2" s="1"/>
  <c r="E37" i="2"/>
  <c r="E54" i="2" s="1"/>
  <c r="H37" i="2"/>
  <c r="H54" i="2" s="1"/>
  <c r="F84" i="2"/>
  <c r="F101" i="2" s="1"/>
  <c r="L30" i="2"/>
  <c r="I30" i="2"/>
  <c r="I47" i="2" s="1"/>
  <c r="F91" i="2"/>
  <c r="F108" i="2" s="1"/>
  <c r="E34" i="3"/>
  <c r="H30" i="2"/>
  <c r="H47" i="2" s="1"/>
  <c r="L66" i="2"/>
  <c r="L84" i="2" s="1"/>
  <c r="L101" i="2" s="1"/>
  <c r="E84" i="2"/>
  <c r="E101" i="2" s="1"/>
  <c r="H39" i="3"/>
  <c r="E30" i="2"/>
  <c r="E47" i="2" s="1"/>
  <c r="H74" i="2"/>
  <c r="G39" i="3"/>
  <c r="I91" i="2"/>
  <c r="I108" i="2" s="1"/>
  <c r="I74" i="2"/>
  <c r="J30" i="2"/>
  <c r="J47" i="2" s="1"/>
  <c r="I39" i="3"/>
  <c r="M31" i="3"/>
  <c r="M23" i="3"/>
  <c r="M35" i="3"/>
  <c r="M27" i="3"/>
  <c r="M19" i="3"/>
  <c r="C19" i="3"/>
  <c r="K30" i="2"/>
  <c r="K47" i="2" s="1"/>
  <c r="G91" i="2"/>
  <c r="G108" i="2" s="1"/>
  <c r="E30" i="3"/>
  <c r="J67" i="2"/>
  <c r="J39" i="3"/>
  <c r="H84" i="2"/>
  <c r="H101" i="2" s="1"/>
  <c r="F74" i="2"/>
  <c r="K39" i="3"/>
  <c r="J84" i="2"/>
  <c r="J101" i="2" s="1"/>
  <c r="J74" i="2"/>
  <c r="E22" i="3"/>
  <c r="E39" i="3" s="1"/>
  <c r="E47" i="3" s="1"/>
  <c r="E48" i="3" s="1"/>
  <c r="L39" i="3"/>
  <c r="G74" i="2"/>
  <c r="I67" i="2"/>
  <c r="L73" i="2"/>
  <c r="L91" i="2" s="1"/>
  <c r="L108" i="2" s="1"/>
  <c r="K84" i="2"/>
  <c r="K101" i="2" s="1"/>
  <c r="F67" i="2"/>
  <c r="F81" i="2"/>
  <c r="F98" i="2" s="1"/>
  <c r="H67" i="2"/>
  <c r="F30" i="2"/>
  <c r="F47" i="2" s="1"/>
  <c r="E67" i="2"/>
  <c r="L63" i="2"/>
  <c r="L81" i="2" s="1"/>
  <c r="L98" i="2" s="1"/>
  <c r="E81" i="2"/>
  <c r="E98" i="2" s="1"/>
  <c r="L53" i="2"/>
  <c r="C20" i="3" l="1"/>
  <c r="C21" i="3" s="1"/>
  <c r="C22" i="3" s="1"/>
  <c r="H91" i="2"/>
  <c r="H108" i="2" s="1"/>
  <c r="K41" i="3"/>
  <c r="K47" i="3"/>
  <c r="K48" i="3" s="1"/>
  <c r="E88" i="2"/>
  <c r="E105" i="2" s="1"/>
  <c r="L74" i="2"/>
  <c r="L92" i="2" s="1"/>
  <c r="L109" i="2" s="1"/>
  <c r="F92" i="2"/>
  <c r="F109" i="2" s="1"/>
  <c r="K92" i="2"/>
  <c r="K109" i="2" s="1"/>
  <c r="F85" i="2"/>
  <c r="F102" i="2" s="1"/>
  <c r="J88" i="2"/>
  <c r="J105" i="2" s="1"/>
  <c r="H88" i="2"/>
  <c r="H105" i="2" s="1"/>
  <c r="F88" i="2"/>
  <c r="F105" i="2" s="1"/>
  <c r="L67" i="2"/>
  <c r="L85" i="2" s="1"/>
  <c r="L102" i="2" s="1"/>
  <c r="K88" i="2"/>
  <c r="K105" i="2" s="1"/>
  <c r="E91" i="2"/>
  <c r="E108" i="2" s="1"/>
  <c r="H92" i="2"/>
  <c r="H109" i="2" s="1"/>
  <c r="L47" i="2"/>
  <c r="I81" i="2"/>
  <c r="I98" i="2" s="1"/>
  <c r="G41" i="3"/>
  <c r="G47" i="3"/>
  <c r="G48" i="3" s="1"/>
  <c r="J91" i="2"/>
  <c r="J108" i="2" s="1"/>
  <c r="G81" i="2"/>
  <c r="G98" i="2" s="1"/>
  <c r="L54" i="2"/>
  <c r="H47" i="3"/>
  <c r="H48" i="3" s="1"/>
  <c r="H41" i="3"/>
  <c r="G92" i="2"/>
  <c r="G109" i="2" s="1"/>
  <c r="K91" i="2"/>
  <c r="K108" i="2" s="1"/>
  <c r="G88" i="2"/>
  <c r="G105" i="2" s="1"/>
  <c r="J47" i="3"/>
  <c r="J48" i="3" s="1"/>
  <c r="J41" i="3"/>
  <c r="I47" i="3"/>
  <c r="I48" i="3" s="1"/>
  <c r="I41" i="3"/>
  <c r="L41" i="3"/>
  <c r="L47" i="3"/>
  <c r="L48" i="3" s="1"/>
  <c r="J81" i="2"/>
  <c r="J98" i="2" s="1"/>
  <c r="I88" i="2"/>
  <c r="I105" i="2" s="1"/>
  <c r="I84" i="2"/>
  <c r="I101" i="2" s="1"/>
  <c r="H81" i="2"/>
  <c r="H98" i="2" s="1"/>
  <c r="F39" i="3"/>
  <c r="I92" i="2"/>
  <c r="I109" i="2" s="1"/>
  <c r="K52" i="3" l="1"/>
  <c r="K51" i="3"/>
  <c r="K44" i="3"/>
  <c r="K45" i="3" s="1"/>
  <c r="J76" i="1"/>
  <c r="J77" i="1" s="1"/>
  <c r="J78" i="1" s="1"/>
  <c r="H44" i="3"/>
  <c r="H45" i="3" s="1"/>
  <c r="H52" i="3"/>
  <c r="G76" i="1"/>
  <c r="G77" i="1" s="1"/>
  <c r="G78" i="1" s="1"/>
  <c r="I85" i="2"/>
  <c r="I102" i="2" s="1"/>
  <c r="J92" i="2"/>
  <c r="J109" i="2" s="1"/>
  <c r="H85" i="2"/>
  <c r="H102" i="2" s="1"/>
  <c r="F41" i="3"/>
  <c r="F47" i="3"/>
  <c r="F48" i="3" s="1"/>
  <c r="E92" i="2"/>
  <c r="E109" i="2" s="1"/>
  <c r="L52" i="3"/>
  <c r="L51" i="3"/>
  <c r="L44" i="3"/>
  <c r="L45" i="3" s="1"/>
  <c r="K76" i="1"/>
  <c r="K77" i="1" s="1"/>
  <c r="K78" i="1" s="1"/>
  <c r="E85" i="2"/>
  <c r="E102" i="2" s="1"/>
  <c r="J85" i="2"/>
  <c r="J102" i="2" s="1"/>
  <c r="I44" i="3"/>
  <c r="I45" i="3" s="1"/>
  <c r="I52" i="3"/>
  <c r="H76" i="1"/>
  <c r="H77" i="1" s="1"/>
  <c r="H78" i="1" s="1"/>
  <c r="C23" i="3"/>
  <c r="M22" i="3"/>
  <c r="G85" i="2"/>
  <c r="G102" i="2" s="1"/>
  <c r="J52" i="3"/>
  <c r="J44" i="3"/>
  <c r="J45" i="3" s="1"/>
  <c r="I76" i="1"/>
  <c r="I77" i="1" s="1"/>
  <c r="I78" i="1" s="1"/>
  <c r="G44" i="3"/>
  <c r="G45" i="3" s="1"/>
  <c r="G52" i="3"/>
  <c r="F76" i="1"/>
  <c r="F77" i="1" s="1"/>
  <c r="F78" i="1" s="1"/>
  <c r="K85" i="2"/>
  <c r="K102" i="2" s="1"/>
  <c r="C24" i="3" l="1"/>
  <c r="C25" i="3" s="1"/>
  <c r="C26" i="3" s="1"/>
  <c r="M26" i="3"/>
  <c r="E41" i="3"/>
  <c r="E44" i="3" s="1"/>
  <c r="E45" i="3" s="1"/>
  <c r="F44" i="3"/>
  <c r="F45" i="3" s="1"/>
  <c r="F52" i="3"/>
  <c r="E52" i="3" s="1"/>
  <c r="E76" i="1"/>
  <c r="E77" i="1" l="1"/>
  <c r="E78" i="1" s="1"/>
  <c r="L76" i="1"/>
  <c r="L77" i="1" s="1"/>
  <c r="L78" i="1" s="1"/>
  <c r="C27" i="3"/>
  <c r="C28" i="3" l="1"/>
  <c r="C29" i="3" s="1"/>
  <c r="C30" i="3" s="1"/>
  <c r="C31" i="3" l="1"/>
  <c r="M30" i="3"/>
  <c r="C32" i="3" l="1"/>
  <c r="C33" i="3" s="1"/>
  <c r="C34" i="3" s="1"/>
  <c r="M34" i="3"/>
  <c r="C35" i="3" l="1"/>
  <c r="C36" i="3" l="1"/>
  <c r="C37" i="3" s="1"/>
  <c r="C39" i="3" l="1"/>
  <c r="M39" i="3"/>
  <c r="M37" i="3"/>
  <c r="C40" i="3" l="1"/>
  <c r="C41" i="3" s="1"/>
  <c r="M41" i="3"/>
  <c r="C43" i="3" l="1"/>
  <c r="M44" i="3"/>
  <c r="C44" i="3" l="1"/>
  <c r="M47" i="3"/>
  <c r="C45" i="3" l="1"/>
  <c r="C47" i="3" s="1"/>
  <c r="M45" i="3"/>
  <c r="M48" i="3" l="1"/>
  <c r="C4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tc={330B274A-047F-4E79-B206-F60D6D832195}</author>
  </authors>
  <commentList>
    <comment ref="K50" authorId="0" shapeId="0" xr:uid="{330B274A-047F-4E79-B206-F60D6D832195}">
      <text>
        <t>[Threaded comment]
Your version of Excel allows you to read this threaded comment; however, any edits to it will get removed if the file is opened in a newer version of Excel. Learn more: https://go.microsoft.com/fwlink/?linkid=870924
Comment:
    Loan for counseling center</t>
      </text>
    </comment>
  </commentList>
</comments>
</file>

<file path=xl/sharedStrings.xml><?xml version="1.0" encoding="utf-8"?>
<sst xmlns="http://schemas.openxmlformats.org/spreadsheetml/2006/main" count="504" uniqueCount="100">
  <si>
    <t>INSTRUCTIONS</t>
  </si>
  <si>
    <t xml:space="preserve">The top tables #1 Headcount and #2 Instructional Credit Hours are for reference only. </t>
  </si>
  <si>
    <t>To model the changes to budget allocations from increases or decreases in headcounts or instructed credit hours, enter the assumed percent changes in the assumptions table (use the reference tables to calculate percentages if your assumption is a whole number).  Enter assumptions only in non-shaded cells and only for either headcount or instructed credit hours, not both.  Changes in headcount are assumed to be students taking the average credit hour load for the category in that academic unit.</t>
  </si>
  <si>
    <r>
      <t xml:space="preserve">To model the impact of individual unit(s) that </t>
    </r>
    <r>
      <rPr>
        <u/>
        <sz val="11"/>
        <color theme="1"/>
        <rFont val="Aptos Narrow"/>
        <family val="2"/>
        <scheme val="minor"/>
      </rPr>
      <t>will not</t>
    </r>
    <r>
      <rPr>
        <sz val="11"/>
        <color theme="1"/>
        <rFont val="Aptos Narrow"/>
        <family val="2"/>
        <scheme val="minor"/>
      </rPr>
      <t xml:space="preserve"> increase total enrollment at CU Denver, enter the assumed percent change for the unit in the assumptions table.  </t>
    </r>
  </si>
  <si>
    <r>
      <t xml:space="preserve">To model the impact of individual unit(s) that </t>
    </r>
    <r>
      <rPr>
        <u/>
        <sz val="11"/>
        <color theme="1"/>
        <rFont val="Aptos Narrow"/>
        <family val="2"/>
        <scheme val="minor"/>
      </rPr>
      <t xml:space="preserve">will </t>
    </r>
    <r>
      <rPr>
        <sz val="11"/>
        <color theme="1"/>
        <rFont val="Aptos Narrow"/>
        <family val="2"/>
        <scheme val="minor"/>
      </rPr>
      <t xml:space="preserve">increase total enrollment at CU Denver, enter the assumed percent change for the unit in the assumptions table (for example, a new program) </t>
    </r>
    <r>
      <rPr>
        <u/>
        <sz val="11"/>
        <color theme="1"/>
        <rFont val="Aptos Narrow"/>
        <family val="2"/>
        <scheme val="minor"/>
      </rPr>
      <t>AND</t>
    </r>
    <r>
      <rPr>
        <sz val="11"/>
        <color theme="1"/>
        <rFont val="Aptos Narrow"/>
        <family val="2"/>
        <scheme val="minor"/>
      </rPr>
      <t xml:space="preserve"> click the box in Column A.</t>
    </r>
  </si>
  <si>
    <r>
      <t xml:space="preserve">To model the impact of an overall increase to total enrollment at CU Denver that is not specific to an individual unit (for example, a general increase in number of new first-time first-year students), enter the assumed percent change in the </t>
    </r>
    <r>
      <rPr>
        <u/>
        <sz val="11"/>
        <color theme="1"/>
        <rFont val="Aptos Narrow"/>
        <family val="2"/>
        <scheme val="minor"/>
      </rPr>
      <t>"Total"</t>
    </r>
    <r>
      <rPr>
        <sz val="11"/>
        <color theme="1"/>
        <rFont val="Aptos Narrow"/>
        <family val="2"/>
        <scheme val="minor"/>
      </rPr>
      <t xml:space="preserve"> column in the assumptions table.  </t>
    </r>
    <r>
      <rPr>
        <u/>
        <sz val="11"/>
        <color theme="1"/>
        <rFont val="Aptos Narrow"/>
        <family val="2"/>
        <scheme val="minor"/>
      </rPr>
      <t>DO NOT</t>
    </r>
    <r>
      <rPr>
        <sz val="11"/>
        <color theme="1"/>
        <rFont val="Aptos Narrow"/>
        <family val="2"/>
        <scheme val="minor"/>
      </rPr>
      <t xml:space="preserve"> click the box in Column A.</t>
    </r>
  </si>
  <si>
    <r>
      <t xml:space="preserve">This tool is meant to illustrate how the model works and </t>
    </r>
    <r>
      <rPr>
        <u/>
        <sz val="11"/>
        <color theme="1"/>
        <rFont val="Aptos Narrow"/>
        <family val="2"/>
        <scheme val="minor"/>
      </rPr>
      <t>is not a guarantee</t>
    </r>
    <r>
      <rPr>
        <sz val="11"/>
        <color theme="1"/>
        <rFont val="Aptos Narrow"/>
        <family val="2"/>
        <scheme val="minor"/>
      </rPr>
      <t xml:space="preserve"> of the resulting budget allocation.  The actual allocation in a given year is dependent on the amount of funding available for allocation, the University Mandatory costs, total enrollment and credit hours, and the enrollment changes in each of the academic units.</t>
    </r>
  </si>
  <si>
    <t>Table #1 Headcount</t>
  </si>
  <si>
    <t>Fiscal Year</t>
  </si>
  <si>
    <t>2025 - 2026</t>
  </si>
  <si>
    <t>Sum of Metric Value</t>
  </si>
  <si>
    <t>School/College</t>
  </si>
  <si>
    <t>Metric Name</t>
  </si>
  <si>
    <t>Residency</t>
  </si>
  <si>
    <t>Level</t>
  </si>
  <si>
    <t>Business School</t>
  </si>
  <si>
    <t>College of Arch &amp; Planning</t>
  </si>
  <si>
    <t>College of Arts &amp; Media</t>
  </si>
  <si>
    <t>College of Engr Design &amp; Comp</t>
  </si>
  <si>
    <t>College of Liberal Arts &amp; Sci</t>
  </si>
  <si>
    <t>School of Educ &amp; Human Dev</t>
  </si>
  <si>
    <t>School of Public Affairs</t>
  </si>
  <si>
    <t>Grand Total</t>
  </si>
  <si>
    <t>Student Headcount (Fall)</t>
  </si>
  <si>
    <t>Resident</t>
  </si>
  <si>
    <t>Undergraduate</t>
  </si>
  <si>
    <t>Graduate</t>
  </si>
  <si>
    <t>Resident Total</t>
  </si>
  <si>
    <t>Non-Resident</t>
  </si>
  <si>
    <t>Non-Resident Total</t>
  </si>
  <si>
    <t>Student Headcount (Fall) Total</t>
  </si>
  <si>
    <t>Table #2 Instructional Credit Hours</t>
  </si>
  <si>
    <t>SCH by Course College</t>
  </si>
  <si>
    <t>SCH by Course College Total</t>
  </si>
  <si>
    <t>Input Assumptions Here in Non-Shaded Cells (Either Headcount or SCH, Not Both)</t>
  </si>
  <si>
    <t>Check Here if increase to unit is net new students to CU Denver (i.e., new program)</t>
  </si>
  <si>
    <t>Total</t>
  </si>
  <si>
    <r>
      <t xml:space="preserve">Assumed # Change in </t>
    </r>
    <r>
      <rPr>
        <b/>
        <sz val="11"/>
        <color theme="1"/>
        <rFont val="Aptos Narrow"/>
        <family val="2"/>
        <scheme val="minor"/>
      </rPr>
      <t>Headcount</t>
    </r>
  </si>
  <si>
    <r>
      <t xml:space="preserve">Assumed % Change in </t>
    </r>
    <r>
      <rPr>
        <b/>
        <sz val="11"/>
        <color theme="1"/>
        <rFont val="Aptos Narrow"/>
        <family val="2"/>
        <scheme val="minor"/>
      </rPr>
      <t>Headcount</t>
    </r>
  </si>
  <si>
    <r>
      <t xml:space="preserve">Assumed # Change in </t>
    </r>
    <r>
      <rPr>
        <b/>
        <sz val="11"/>
        <color theme="1"/>
        <rFont val="Aptos Narrow"/>
        <family val="2"/>
        <scheme val="minor"/>
      </rPr>
      <t>Instructional SCH</t>
    </r>
  </si>
  <si>
    <r>
      <t xml:space="preserve">Assumed % Change in </t>
    </r>
    <r>
      <rPr>
        <b/>
        <sz val="11"/>
        <color theme="1"/>
        <rFont val="Aptos Narrow"/>
        <family val="2"/>
        <scheme val="minor"/>
      </rPr>
      <t>Instructional SCH</t>
    </r>
  </si>
  <si>
    <t>Total FY 2026-27 Allocation</t>
  </si>
  <si>
    <t>Sandbox Budget Allocation</t>
  </si>
  <si>
    <t>$ Change FY 2026-27 Budget Allocation to Sandbox Allocation</t>
  </si>
  <si>
    <t>% Change FY 2026-27 Budget Allocation to Sandbox Allocation</t>
  </si>
  <si>
    <t>School/College Changes</t>
  </si>
  <si>
    <t>Assumed</t>
  </si>
  <si>
    <t>2025-26 Total</t>
  </si>
  <si>
    <t>2025 - 2026 Total</t>
  </si>
  <si>
    <t>2024 - 2025</t>
  </si>
  <si>
    <t>2024 - 2025 Total</t>
  </si>
  <si>
    <t>2023 - 2024</t>
  </si>
  <si>
    <t>2023 - 2024 Total</t>
  </si>
  <si>
    <t>SCH by Student College - Multiple Majors</t>
  </si>
  <si>
    <t>SCH by Student College - Multiple Majors Total</t>
  </si>
  <si>
    <t>Total Changes</t>
  </si>
  <si>
    <t>FY 2026-27 CU Denver Budget Model</t>
  </si>
  <si>
    <t>Model Step</t>
  </si>
  <si>
    <t>Row</t>
  </si>
  <si>
    <t>Description</t>
  </si>
  <si>
    <t>Amount</t>
  </si>
  <si>
    <t>Source</t>
  </si>
  <si>
    <t>Undergraduate Resident Tuition</t>
  </si>
  <si>
    <t>FY 2026-27 Regent Budget Estimates, April 2026</t>
  </si>
  <si>
    <t>Undergraduate Nonresident Tuition</t>
  </si>
  <si>
    <t>Graduate Resident Tuition</t>
  </si>
  <si>
    <t>Graduate Nonresident Tuition</t>
  </si>
  <si>
    <t>State Funding</t>
  </si>
  <si>
    <t>Allocable Revenue</t>
  </si>
  <si>
    <t>Tuition + State Funding</t>
  </si>
  <si>
    <t>Step 1A</t>
  </si>
  <si>
    <t>University Mandatory</t>
  </si>
  <si>
    <t>Allocable Revenue Less University Mandatory</t>
  </si>
  <si>
    <t>Step 1B</t>
  </si>
  <si>
    <t>University Initiative Pool</t>
  </si>
  <si>
    <t>Net Allocable Revenue</t>
  </si>
  <si>
    <t>Step 2</t>
  </si>
  <si>
    <t>Campus Support Unit Allocation</t>
  </si>
  <si>
    <t>School/College Allocation</t>
  </si>
  <si>
    <t xml:space="preserve">Total </t>
  </si>
  <si>
    <t>College of Architecture &amp; Planning</t>
  </si>
  <si>
    <t>College of Engineering, Design and Computing</t>
  </si>
  <si>
    <t>College of Liberal Arts &amp; Sciences</t>
  </si>
  <si>
    <t>School of Education &amp; Human Development</t>
  </si>
  <si>
    <t>Step 3</t>
  </si>
  <si>
    <t>Net Allocable Undergraduate Resident Tuition</t>
  </si>
  <si>
    <t>Major Metric</t>
  </si>
  <si>
    <t>"Metrics- Multiple Majors" tab.  Three-year weighted average (50% AY26, 30% AY25, 20% AY24) of the college's portion of the category's credit hours</t>
  </si>
  <si>
    <t>Instruction Metric</t>
  </si>
  <si>
    <r>
      <t xml:space="preserve">Subtotal Allocated </t>
    </r>
    <r>
      <rPr>
        <b/>
        <sz val="11"/>
        <color theme="1"/>
        <rFont val="Aptos Narrow"/>
        <family val="2"/>
        <scheme val="minor"/>
      </rPr>
      <t>Undergraduate Resident</t>
    </r>
    <r>
      <rPr>
        <sz val="11"/>
        <color theme="1"/>
        <rFont val="Aptos Narrow"/>
        <family val="2"/>
        <scheme val="minor"/>
      </rPr>
      <t xml:space="preserve"> Tuition</t>
    </r>
  </si>
  <si>
    <t>Net Allocable Undergraduate Nonresident Tuition</t>
  </si>
  <si>
    <r>
      <t xml:space="preserve">Subtotal Allocated </t>
    </r>
    <r>
      <rPr>
        <b/>
        <sz val="11"/>
        <color theme="1"/>
        <rFont val="Aptos Narrow"/>
        <family val="2"/>
        <scheme val="minor"/>
      </rPr>
      <t>Undergraduate Nonresident</t>
    </r>
    <r>
      <rPr>
        <sz val="11"/>
        <color theme="1"/>
        <rFont val="Aptos Narrow"/>
        <family val="2"/>
        <scheme val="minor"/>
      </rPr>
      <t xml:space="preserve"> Tuition</t>
    </r>
  </si>
  <si>
    <t>Net Allocable Graduate Resident Tuition</t>
  </si>
  <si>
    <r>
      <t xml:space="preserve">Subtotal Allocated </t>
    </r>
    <r>
      <rPr>
        <b/>
        <sz val="11"/>
        <color theme="1"/>
        <rFont val="Aptos Narrow"/>
        <family val="2"/>
        <scheme val="minor"/>
      </rPr>
      <t>Graduate Resident</t>
    </r>
    <r>
      <rPr>
        <sz val="11"/>
        <color theme="1"/>
        <rFont val="Aptos Narrow"/>
        <family val="2"/>
        <scheme val="minor"/>
      </rPr>
      <t xml:space="preserve"> Tuition</t>
    </r>
  </si>
  <si>
    <t>Net Allocable Graduate Nonresident Tuition</t>
  </si>
  <si>
    <r>
      <t xml:space="preserve">Subtotal Allocated </t>
    </r>
    <r>
      <rPr>
        <b/>
        <sz val="11"/>
        <color theme="1"/>
        <rFont val="Aptos Narrow"/>
        <family val="2"/>
        <scheme val="minor"/>
      </rPr>
      <t>Graduate Nonresident</t>
    </r>
    <r>
      <rPr>
        <sz val="11"/>
        <color theme="1"/>
        <rFont val="Aptos Narrow"/>
        <family val="2"/>
        <scheme val="minor"/>
      </rPr>
      <t xml:space="preserve"> Tuition</t>
    </r>
  </si>
  <si>
    <t>Step 4</t>
  </si>
  <si>
    <t>Net Allocable State Funding</t>
  </si>
  <si>
    <r>
      <t xml:space="preserve">Subtotal Allocated </t>
    </r>
    <r>
      <rPr>
        <b/>
        <sz val="11"/>
        <color theme="1"/>
        <rFont val="Aptos Narrow"/>
        <family val="2"/>
        <scheme val="minor"/>
      </rPr>
      <t>State Funding</t>
    </r>
  </si>
  <si>
    <t>Year 1 Subvention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</si>
</sst>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7" formatCode="&quot;$&quot;#,##0.00_);\(&quot;$&quot;#,##0.00\)"/>
    <numFmt numFmtId="164" formatCode="#,##0;\(#,##0\)"/>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
      <name val="Aptos Narrow"/>
      <family val="2"/>
      <scheme val="minor"/>
    </font>
    <font>
      <sz val="11"/>
      <color rgb="FFFF0000"/>
      <name val="Aptos Narrow"/>
      <family val="2"/>
      <scheme val="minor"/>
    </font>
    <font>
      <sz val="11"/>
      <color theme="0"/>
      <name val="Aptos Narrow"/>
      <family val="2"/>
      <scheme val="minor"/>
    </font>
    <font>
      <sz val="11"/>
      <color theme="0" tint="-0.14999847407452621"/>
      <name val="Aptos Narrow"/>
      <family val="2"/>
      <scheme val="minor"/>
    </font>
    <font>
      <b/>
      <sz val="14"/>
      <color theme="1"/>
      <name val="Aptos Narrow"/>
      <family val="2"/>
      <scheme val="minor"/>
    </font>
    <font>
      <sz val="9"/>
      <color indexed="81"/>
      <name val="Tahoma"/>
      <family val="2"/>
    </font>
  </fonts>
  <fills count="1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theme="8" tint="0.79998168889431442"/>
        <bgColor indexed="64"/>
      </patternFill>
    </fill>
    <fill>
      <patternFill patternType="solid">
        <fgColor theme="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style="thin">
        <color indexed="64"/>
      </top>
      <bottom/>
      <diagonal/>
    </border>
    <border>
      <left/>
      <right style="medium">
        <color indexed="64"/>
      </right>
      <top/>
      <bottom/>
      <diagonal/>
    </border>
    <border>
      <left style="medium">
        <color auto="1"/>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theme="4" tint="0.39997558519241921"/>
      </bottom>
      <diagonal/>
    </border>
    <border>
      <left/>
      <right/>
      <top style="thin">
        <color theme="4"/>
      </top>
      <bottom style="thin">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double">
        <color auto="1"/>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7">
    <xf numFmtId="0" fontId="0" fillId="0" borderId="0"/>
    <xf numFmtId="164" fontId="1" fillId="0" borderId="0" applyFont="0" applyFill="0" applyBorder="0" applyAlignment="0" applyProtection="0"/>
    <xf numFmtId="5" fontId="1" fillId="0" borderId="0" applyFont="0" applyFill="0" applyBorder="0" applyAlignment="0" applyProtection="0"/>
    <xf numFmtId="10" fontId="1" fillId="0" borderId="0" applyFont="0" applyFill="0" applyBorder="0" applyAlignment="0" applyProtection="0"/>
    <xf numFmtId="164" fontId="1" fillId="0" borderId="0" applyFont="0" applyFill="0" applyBorder="0" applyAlignment="0" applyProtection="0"/>
    <xf numFmtId="5" fontId="1" fillId="0" borderId="0" applyFont="0" applyFill="0" applyBorder="0" applyAlignment="0" applyProtection="0"/>
    <xf numFmtId="10" fontId="1" fillId="0" borderId="0" applyFont="0" applyFill="0" applyBorder="0" applyAlignment="0" applyProtection="0"/>
  </cellStyleXfs>
  <cellXfs count="163">
    <xf numFmtId="0" fontId="0" fillId="0" borderId="0" xfId="0"/>
    <xf numFmtId="0" fontId="2" fillId="0" borderId="0" xfId="0" applyFont="1"/>
    <xf numFmtId="0" fontId="0" fillId="0" borderId="0" xfId="0" applyAlignment="1">
      <alignment horizontal="left" wrapText="1"/>
    </xf>
    <xf numFmtId="0" fontId="0" fillId="0" borderId="0" xfId="0" applyAlignment="1">
      <alignment horizontal="left" wrapText="1" indent="2"/>
    </xf>
    <xf numFmtId="0" fontId="0" fillId="0" borderId="0" xfId="0" applyAlignment="1">
      <alignment horizontal="center" wrapText="1"/>
    </xf>
    <xf numFmtId="0" fontId="4" fillId="0" borderId="0" xfId="0" applyFont="1" applyAlignment="1">
      <alignment horizontal="center" wrapText="1"/>
    </xf>
    <xf numFmtId="3" fontId="0" fillId="0" borderId="0" xfId="0" applyNumberFormat="1"/>
    <xf numFmtId="0" fontId="4" fillId="0" borderId="0" xfId="0" applyFont="1"/>
    <xf numFmtId="0" fontId="0" fillId="2" borderId="0" xfId="0" applyFill="1"/>
    <xf numFmtId="0" fontId="0" fillId="3" borderId="0" xfId="0" applyFill="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4" borderId="0" xfId="0" applyFill="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2" fillId="5" borderId="5" xfId="0" applyFont="1" applyFill="1" applyBorder="1" applyAlignment="1">
      <alignment horizontal="center" wrapText="1"/>
    </xf>
    <xf numFmtId="0" fontId="2" fillId="5" borderId="6" xfId="0" applyFont="1" applyFill="1" applyBorder="1" applyAlignment="1">
      <alignment horizontal="center" wrapText="1"/>
    </xf>
    <xf numFmtId="0" fontId="0" fillId="0" borderId="0" xfId="0">
      <extLst>
        <ext xmlns:xfpb="http://schemas.microsoft.com/office/spreadsheetml/2022/featurepropertybag" uri="{C7286773-470A-42A8-94C5-96B5CB345126}">
          <xfpb:xfComplement i="0"/>
        </ext>
      </extLst>
    </xf>
    <xf numFmtId="0" fontId="0" fillId="0" borderId="7" xfId="0" applyBorder="1" applyAlignment="1">
      <alignment horizontal="center" vertical="center" wrapText="1"/>
    </xf>
    <xf numFmtId="164" fontId="0" fillId="0" borderId="0" xfId="1" applyFont="1" applyBorder="1"/>
    <xf numFmtId="164" fontId="0" fillId="0" borderId="8" xfId="1" applyFont="1" applyBorder="1"/>
    <xf numFmtId="0" fontId="0" fillId="0" borderId="9" xfId="0" applyBorder="1" applyAlignment="1">
      <alignment horizontal="center" vertical="center" wrapText="1"/>
    </xf>
    <xf numFmtId="164" fontId="0" fillId="6" borderId="0" xfId="1" applyFont="1" applyFill="1" applyBorder="1"/>
    <xf numFmtId="164" fontId="0" fillId="6" borderId="8" xfId="1" applyFont="1" applyFill="1" applyBorder="1"/>
    <xf numFmtId="10" fontId="5" fillId="0" borderId="0" xfId="0" applyNumberFormat="1" applyFont="1"/>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 fillId="0" borderId="12" xfId="0" applyFont="1" applyBorder="1"/>
    <xf numFmtId="10" fontId="0" fillId="0" borderId="12" xfId="3" applyFont="1" applyFill="1" applyBorder="1"/>
    <xf numFmtId="10" fontId="0" fillId="0" borderId="13" xfId="3" applyFont="1" applyFill="1" applyBorder="1"/>
    <xf numFmtId="0" fontId="2" fillId="0" borderId="14" xfId="0" applyFont="1" applyBorder="1"/>
    <xf numFmtId="0" fontId="0" fillId="0" borderId="14" xfId="0" applyBorder="1"/>
    <xf numFmtId="10" fontId="0" fillId="6" borderId="14" xfId="3" applyFont="1" applyFill="1" applyBorder="1"/>
    <xf numFmtId="10" fontId="0" fillId="6" borderId="15" xfId="3" applyFont="1" applyFill="1" applyBorder="1"/>
    <xf numFmtId="10" fontId="4" fillId="0" borderId="0" xfId="3" applyFont="1"/>
    <xf numFmtId="10" fontId="0" fillId="6" borderId="0" xfId="3" applyFont="1" applyFill="1" applyBorder="1"/>
    <xf numFmtId="10" fontId="0" fillId="6" borderId="8" xfId="3" applyFont="1" applyFill="1" applyBorder="1"/>
    <xf numFmtId="0" fontId="0" fillId="0" borderId="16" xfId="0" applyBorder="1" applyAlignment="1">
      <alignment horizontal="center" vertical="center" wrapText="1"/>
    </xf>
    <xf numFmtId="0" fontId="2" fillId="0" borderId="17" xfId="0" applyFont="1" applyBorder="1"/>
    <xf numFmtId="10" fontId="0" fillId="6" borderId="17" xfId="3" applyFont="1" applyFill="1" applyBorder="1"/>
    <xf numFmtId="10" fontId="0" fillId="6" borderId="18" xfId="3" applyFont="1" applyFill="1" applyBorder="1"/>
    <xf numFmtId="0" fontId="0" fillId="0" borderId="9" xfId="0" applyBorder="1" applyAlignment="1">
      <alignment horizontal="center" vertical="center" wrapText="1"/>
    </xf>
    <xf numFmtId="10" fontId="0" fillId="0" borderId="0" xfId="3" applyFont="1" applyFill="1" applyBorder="1"/>
    <xf numFmtId="10" fontId="0" fillId="0" borderId="8" xfId="3" applyFont="1" applyFill="1" applyBorder="1"/>
    <xf numFmtId="164" fontId="0" fillId="0" borderId="14" xfId="1" applyFont="1" applyBorder="1"/>
    <xf numFmtId="164" fontId="6" fillId="6" borderId="15" xfId="1" applyFont="1" applyFill="1" applyBorder="1"/>
    <xf numFmtId="164" fontId="6" fillId="6" borderId="8" xfId="1" applyFont="1" applyFill="1" applyBorder="1"/>
    <xf numFmtId="0" fontId="2" fillId="0" borderId="19" xfId="0" applyFont="1" applyBorder="1"/>
    <xf numFmtId="164" fontId="0" fillId="6" borderId="19" xfId="1" applyFont="1" applyFill="1" applyBorder="1"/>
    <xf numFmtId="164" fontId="0" fillId="6" borderId="20" xfId="1" applyFont="1" applyFill="1" applyBorder="1"/>
    <xf numFmtId="0" fontId="0" fillId="0" borderId="10" xfId="0" applyBorder="1" applyAlignment="1">
      <alignment horizontal="center" vertical="center" wrapText="1"/>
    </xf>
    <xf numFmtId="10" fontId="0" fillId="0" borderId="19" xfId="3" applyFont="1" applyFill="1" applyBorder="1"/>
    <xf numFmtId="10" fontId="0" fillId="0" borderId="20" xfId="3" applyFont="1" applyFill="1" applyBorder="1"/>
    <xf numFmtId="0" fontId="0" fillId="0" borderId="21" xfId="0" applyBorder="1" applyAlignment="1">
      <alignment horizontal="center" vertical="center" wrapText="1"/>
    </xf>
    <xf numFmtId="0" fontId="2" fillId="0" borderId="22" xfId="0" applyFont="1" applyBorder="1"/>
    <xf numFmtId="10" fontId="0" fillId="6" borderId="22" xfId="3" applyFont="1" applyFill="1" applyBorder="1"/>
    <xf numFmtId="10" fontId="0" fillId="6" borderId="23" xfId="3" applyFont="1" applyFill="1" applyBorder="1"/>
    <xf numFmtId="0" fontId="0" fillId="0" borderId="22" xfId="0" applyBorder="1" applyAlignment="1">
      <alignment horizontal="center" vertical="center" wrapText="1"/>
    </xf>
    <xf numFmtId="0" fontId="0" fillId="0" borderId="1" xfId="0" applyBorder="1" applyAlignment="1">
      <alignment vertical="center"/>
    </xf>
    <xf numFmtId="0" fontId="0" fillId="0" borderId="2" xfId="0" applyBorder="1"/>
    <xf numFmtId="5" fontId="0" fillId="0" borderId="2" xfId="0" applyNumberFormat="1" applyBorder="1"/>
    <xf numFmtId="5" fontId="0" fillId="0" borderId="3" xfId="0" applyNumberFormat="1" applyBorder="1"/>
    <xf numFmtId="0" fontId="0" fillId="0" borderId="9" xfId="0" applyBorder="1"/>
    <xf numFmtId="5" fontId="0" fillId="0" borderId="0" xfId="0" applyNumberFormat="1"/>
    <xf numFmtId="5" fontId="0" fillId="0" borderId="8" xfId="0" applyNumberFormat="1" applyBorder="1"/>
    <xf numFmtId="0" fontId="0" fillId="0" borderId="21" xfId="0" applyBorder="1"/>
    <xf numFmtId="0" fontId="0" fillId="0" borderId="22" xfId="0" applyBorder="1"/>
    <xf numFmtId="10" fontId="0" fillId="0" borderId="22" xfId="3" applyFont="1" applyBorder="1"/>
    <xf numFmtId="10" fontId="0" fillId="0" borderId="23" xfId="3" applyFont="1" applyBorder="1"/>
    <xf numFmtId="5" fontId="0" fillId="0" borderId="0" xfId="2" applyFont="1"/>
    <xf numFmtId="164" fontId="0" fillId="0" borderId="0" xfId="4" applyFont="1"/>
    <xf numFmtId="10" fontId="0" fillId="0" borderId="0" xfId="3" applyFont="1"/>
    <xf numFmtId="0" fontId="2" fillId="5" borderId="0" xfId="0" applyFont="1" applyFill="1"/>
    <xf numFmtId="0" fontId="2" fillId="7" borderId="0" xfId="0" applyFont="1" applyFill="1"/>
    <xf numFmtId="0" fontId="0" fillId="0" borderId="0" xfId="0" applyAlignment="1">
      <alignment wrapText="1"/>
    </xf>
    <xf numFmtId="0" fontId="2" fillId="5" borderId="24" xfId="0" applyFont="1" applyFill="1" applyBorder="1" applyAlignment="1">
      <alignment wrapText="1"/>
    </xf>
    <xf numFmtId="3" fontId="2" fillId="0" borderId="0" xfId="0" applyNumberFormat="1" applyFont="1"/>
    <xf numFmtId="0" fontId="2" fillId="0" borderId="24" xfId="0" applyFont="1" applyBorder="1"/>
    <xf numFmtId="0" fontId="2" fillId="0" borderId="25" xfId="0" applyFont="1" applyBorder="1"/>
    <xf numFmtId="10" fontId="2" fillId="0" borderId="0" xfId="3" applyFont="1"/>
    <xf numFmtId="10" fontId="0" fillId="0" borderId="0" xfId="0" applyNumberFormat="1"/>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5" fontId="0" fillId="0" borderId="0" xfId="5" applyFont="1" applyAlignment="1">
      <alignment vertical="center"/>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5" fontId="2" fillId="0" borderId="2" xfId="5" applyFont="1" applyBorder="1" applyAlignment="1">
      <alignment horizontal="center" vertical="center"/>
    </xf>
    <xf numFmtId="0" fontId="2" fillId="0" borderId="3" xfId="0" applyFont="1" applyBorder="1" applyAlignment="1">
      <alignment horizontal="center" vertical="center"/>
    </xf>
    <xf numFmtId="0" fontId="0" fillId="0" borderId="9" xfId="0" applyBorder="1" applyAlignment="1">
      <alignment horizontal="left" vertical="center" wrapText="1"/>
    </xf>
    <xf numFmtId="5" fontId="0" fillId="8" borderId="0" xfId="5" applyFont="1" applyFill="1" applyBorder="1" applyAlignment="1">
      <alignment vertical="center"/>
    </xf>
    <xf numFmtId="0" fontId="0" fillId="0" borderId="8" xfId="0" applyBorder="1" applyAlignment="1">
      <alignment vertical="center"/>
    </xf>
    <xf numFmtId="5" fontId="0" fillId="0" borderId="0" xfId="5" applyFont="1" applyFill="1" applyBorder="1" applyAlignment="1">
      <alignment vertical="center"/>
    </xf>
    <xf numFmtId="5" fontId="0" fillId="0" borderId="0" xfId="5" applyFont="1" applyBorder="1" applyAlignment="1">
      <alignment vertical="center"/>
    </xf>
    <xf numFmtId="10" fontId="0" fillId="0" borderId="0" xfId="0" applyNumberFormat="1" applyAlignment="1">
      <alignment vertical="center"/>
    </xf>
    <xf numFmtId="0" fontId="0" fillId="0" borderId="29" xfId="0" applyBorder="1" applyAlignment="1">
      <alignment horizontal="left" vertical="center" wrapText="1"/>
    </xf>
    <xf numFmtId="0" fontId="0" fillId="0" borderId="30" xfId="0" applyBorder="1" applyAlignment="1">
      <alignment vertical="center"/>
    </xf>
    <xf numFmtId="0" fontId="0" fillId="0" borderId="30" xfId="0" applyBorder="1" applyAlignment="1">
      <alignment vertical="center" wrapText="1"/>
    </xf>
    <xf numFmtId="5" fontId="0" fillId="0" borderId="30" xfId="5" applyFont="1" applyBorder="1" applyAlignment="1">
      <alignment horizontal="center" vertical="center"/>
    </xf>
    <xf numFmtId="0" fontId="0" fillId="0" borderId="30" xfId="0" applyBorder="1" applyAlignment="1">
      <alignment horizontal="center" vertical="center" wrapText="1"/>
    </xf>
    <xf numFmtId="0" fontId="0" fillId="0" borderId="31" xfId="0" applyBorder="1" applyAlignment="1">
      <alignment vertical="center"/>
    </xf>
    <xf numFmtId="0" fontId="0" fillId="0" borderId="9" xfId="0" applyBorder="1" applyAlignment="1">
      <alignment horizontal="left" vertical="center" wrapText="1"/>
    </xf>
    <xf numFmtId="9" fontId="0" fillId="0" borderId="0" xfId="5" applyNumberFormat="1" applyFont="1" applyBorder="1" applyAlignment="1">
      <alignment vertical="center"/>
    </xf>
    <xf numFmtId="0" fontId="0" fillId="0" borderId="10" xfId="0" applyBorder="1" applyAlignment="1">
      <alignment horizontal="left" vertical="center" wrapText="1"/>
    </xf>
    <xf numFmtId="0" fontId="0" fillId="0" borderId="19" xfId="0" applyBorder="1" applyAlignment="1">
      <alignment vertical="center"/>
    </xf>
    <xf numFmtId="0" fontId="0" fillId="0" borderId="19" xfId="0" applyBorder="1" applyAlignment="1">
      <alignment vertical="center" wrapText="1"/>
    </xf>
    <xf numFmtId="5" fontId="0" fillId="0" borderId="19" xfId="5" applyFont="1" applyBorder="1" applyAlignment="1">
      <alignment vertical="center"/>
    </xf>
    <xf numFmtId="5" fontId="0" fillId="0" borderId="19" xfId="5" applyFont="1" applyFill="1" applyBorder="1" applyAlignment="1">
      <alignment vertical="center"/>
    </xf>
    <xf numFmtId="0" fontId="0" fillId="0" borderId="20" xfId="0" applyBorder="1" applyAlignment="1">
      <alignment vertical="center"/>
    </xf>
    <xf numFmtId="0" fontId="0" fillId="0" borderId="7" xfId="0" applyBorder="1" applyAlignment="1">
      <alignment horizontal="left" vertical="center" wrapText="1"/>
    </xf>
    <xf numFmtId="0" fontId="0" fillId="0" borderId="14" xfId="0" applyBorder="1" applyAlignment="1">
      <alignment vertical="center"/>
    </xf>
    <xf numFmtId="0" fontId="0" fillId="0" borderId="14" xfId="0" applyBorder="1" applyAlignment="1">
      <alignment vertical="center" wrapText="1"/>
    </xf>
    <xf numFmtId="5" fontId="0" fillId="0" borderId="14" xfId="5" applyFont="1" applyBorder="1" applyAlignment="1">
      <alignment vertical="center"/>
    </xf>
    <xf numFmtId="10" fontId="0" fillId="0" borderId="14" xfId="0" applyNumberFormat="1" applyBorder="1" applyAlignment="1">
      <alignment vertical="center"/>
    </xf>
    <xf numFmtId="0" fontId="0" fillId="0" borderId="15" xfId="0" applyBorder="1" applyAlignment="1">
      <alignment vertical="center"/>
    </xf>
    <xf numFmtId="0" fontId="0" fillId="0" borderId="16" xfId="0" applyBorder="1" applyAlignment="1">
      <alignment horizontal="left" vertical="center" wrapText="1"/>
    </xf>
    <xf numFmtId="0" fontId="0" fillId="0" borderId="17" xfId="0" applyBorder="1" applyAlignment="1">
      <alignment vertical="center"/>
    </xf>
    <xf numFmtId="0" fontId="0" fillId="0" borderId="17" xfId="0" applyBorder="1" applyAlignment="1">
      <alignment vertical="center" wrapText="1"/>
    </xf>
    <xf numFmtId="5" fontId="0" fillId="0" borderId="17" xfId="5" applyFont="1" applyBorder="1" applyAlignment="1">
      <alignment vertical="center"/>
    </xf>
    <xf numFmtId="5" fontId="0" fillId="0" borderId="17" xfId="5" applyFont="1" applyFill="1" applyBorder="1" applyAlignment="1">
      <alignment vertical="center"/>
    </xf>
    <xf numFmtId="0" fontId="0" fillId="0" borderId="18" xfId="0" applyBorder="1" applyAlignment="1">
      <alignment vertical="center"/>
    </xf>
    <xf numFmtId="0" fontId="0" fillId="0" borderId="21" xfId="0" applyBorder="1" applyAlignment="1">
      <alignment horizontal="left" vertical="center" wrapText="1"/>
    </xf>
    <xf numFmtId="0" fontId="0" fillId="0" borderId="22" xfId="0" applyBorder="1" applyAlignment="1">
      <alignment vertical="center"/>
    </xf>
    <xf numFmtId="0" fontId="0" fillId="0" borderId="22" xfId="0" applyBorder="1" applyAlignment="1">
      <alignment vertical="center" wrapText="1"/>
    </xf>
    <xf numFmtId="5" fontId="0" fillId="0" borderId="22" xfId="5" applyFont="1" applyBorder="1" applyAlignment="1">
      <alignment vertical="center"/>
    </xf>
    <xf numFmtId="5" fontId="0" fillId="0" borderId="22" xfId="5" applyFont="1" applyFill="1" applyBorder="1" applyAlignment="1">
      <alignment vertical="center"/>
    </xf>
    <xf numFmtId="0" fontId="0" fillId="0" borderId="23" xfId="0" applyBorder="1" applyAlignment="1">
      <alignment vertical="center"/>
    </xf>
    <xf numFmtId="0" fontId="0" fillId="0" borderId="1" xfId="0" applyBorder="1" applyAlignment="1">
      <alignment horizontal="left" vertical="center" wrapText="1"/>
    </xf>
    <xf numFmtId="0" fontId="0" fillId="0" borderId="2" xfId="0" applyBorder="1" applyAlignment="1">
      <alignment vertical="center"/>
    </xf>
    <xf numFmtId="0" fontId="0" fillId="0" borderId="2" xfId="0" applyBorder="1" applyAlignment="1">
      <alignment vertical="center" wrapText="1"/>
    </xf>
    <xf numFmtId="5" fontId="0" fillId="0" borderId="2" xfId="2" applyFont="1" applyFill="1" applyBorder="1" applyAlignment="1">
      <alignment vertical="center"/>
    </xf>
    <xf numFmtId="5" fontId="0" fillId="0" borderId="2" xfId="2" applyFont="1" applyBorder="1" applyAlignment="1">
      <alignment vertical="center"/>
    </xf>
    <xf numFmtId="0" fontId="0" fillId="0" borderId="3" xfId="0" applyBorder="1" applyAlignment="1">
      <alignment vertical="center"/>
    </xf>
    <xf numFmtId="0" fontId="2" fillId="0" borderId="21" xfId="0" applyFont="1" applyBorder="1" applyAlignment="1">
      <alignment horizontal="left" vertical="center" wrapText="1"/>
    </xf>
    <xf numFmtId="0" fontId="2" fillId="0" borderId="22" xfId="0" applyFont="1" applyBorder="1" applyAlignment="1">
      <alignment vertical="center"/>
    </xf>
    <xf numFmtId="0" fontId="2" fillId="0" borderId="22" xfId="0" applyFont="1" applyBorder="1" applyAlignment="1">
      <alignment vertical="center" wrapText="1"/>
    </xf>
    <xf numFmtId="5" fontId="2" fillId="0" borderId="22" xfId="2" applyFont="1" applyFill="1" applyBorder="1" applyAlignment="1">
      <alignment vertical="center"/>
    </xf>
    <xf numFmtId="0" fontId="2" fillId="0" borderId="23" xfId="0" applyFont="1" applyBorder="1" applyAlignment="1">
      <alignment vertical="center"/>
    </xf>
    <xf numFmtId="0" fontId="2" fillId="0" borderId="0" xfId="0" applyFont="1" applyAlignment="1">
      <alignment vertical="center"/>
    </xf>
    <xf numFmtId="0" fontId="2" fillId="0" borderId="9" xfId="0" applyFont="1" applyBorder="1" applyAlignment="1">
      <alignment horizontal="left" vertical="center" wrapText="1"/>
    </xf>
    <xf numFmtId="0" fontId="2" fillId="0" borderId="0" xfId="0" applyFont="1" applyAlignment="1">
      <alignment vertical="center" wrapText="1"/>
    </xf>
    <xf numFmtId="5" fontId="2" fillId="0" borderId="0" xfId="5" applyFont="1" applyFill="1" applyBorder="1" applyAlignment="1">
      <alignment vertical="center"/>
    </xf>
    <xf numFmtId="0" fontId="0" fillId="0" borderId="32" xfId="0" applyBorder="1" applyAlignment="1">
      <alignment horizontal="center" vertical="center" wrapText="1"/>
    </xf>
    <xf numFmtId="0" fontId="0" fillId="0" borderId="5" xfId="0" applyBorder="1" applyAlignment="1">
      <alignment vertical="center"/>
    </xf>
    <xf numFmtId="0" fontId="0" fillId="0" borderId="5" xfId="0" applyBorder="1" applyAlignment="1">
      <alignment vertical="center" wrapText="1"/>
    </xf>
    <xf numFmtId="5" fontId="0" fillId="0" borderId="5" xfId="5" applyFont="1" applyFill="1" applyBorder="1" applyAlignment="1">
      <alignment vertical="center"/>
    </xf>
    <xf numFmtId="5" fontId="0" fillId="0" borderId="6" xfId="5" applyFont="1" applyFill="1" applyBorder="1" applyAlignment="1">
      <alignment vertic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10" fontId="0" fillId="0" borderId="22" xfId="6" applyFont="1" applyFill="1" applyBorder="1" applyAlignment="1">
      <alignment vertical="center"/>
    </xf>
    <xf numFmtId="5" fontId="0" fillId="0" borderId="0" xfId="5" applyFont="1" applyFill="1" applyAlignment="1">
      <alignment vertical="center"/>
    </xf>
    <xf numFmtId="5" fontId="0" fillId="0" borderId="2" xfId="5" applyFont="1" applyFill="1" applyBorder="1" applyAlignment="1">
      <alignment vertical="center"/>
    </xf>
    <xf numFmtId="7" fontId="0" fillId="0" borderId="0" xfId="5" applyNumberFormat="1" applyFont="1" applyAlignment="1">
      <alignment vertical="center"/>
    </xf>
    <xf numFmtId="9" fontId="0" fillId="0" borderId="0" xfId="0" applyNumberFormat="1" applyAlignment="1">
      <alignment vertical="center" wrapText="1"/>
    </xf>
    <xf numFmtId="10" fontId="0" fillId="0" borderId="0" xfId="3" applyFont="1" applyAlignment="1">
      <alignment vertical="center"/>
    </xf>
    <xf numFmtId="7" fontId="0" fillId="0" borderId="0" xfId="0" applyNumberFormat="1" applyAlignment="1">
      <alignment vertical="center"/>
    </xf>
    <xf numFmtId="5" fontId="0" fillId="0" borderId="0" xfId="0" applyNumberFormat="1" applyAlignment="1">
      <alignment vertical="center"/>
    </xf>
    <xf numFmtId="0" fontId="0" fillId="9" borderId="0" xfId="0" applyFill="1"/>
  </cellXfs>
  <cellStyles count="7">
    <cellStyle name="Comma" xfId="1" builtinId="3"/>
    <cellStyle name="Comma 2" xfId="4" xr:uid="{DC03F5AB-1FD5-444C-A256-5503EF169464}"/>
    <cellStyle name="Currency" xfId="2" builtinId="4"/>
    <cellStyle name="Currency 2" xfId="5" xr:uid="{53C9FB88-2189-4568-8105-7B4997B00913}"/>
    <cellStyle name="Normal" xfId="0" builtinId="0"/>
    <cellStyle name="Percent" xfId="3" builtinId="5"/>
    <cellStyle name="Percent 2" xfId="6" xr:uid="{2CE62EAD-4DDC-4C34-B401-BB5671A46795}"/>
  </cellStyles>
  <dxfs count="25">
    <dxf>
      <alignment wrapText="1"/>
    </dxf>
    <dxf>
      <alignment wrapText="1"/>
    </dxf>
    <dxf>
      <alignment wrapText="1"/>
    </dxf>
    <dxf>
      <alignment horizontal="center"/>
    </dxf>
    <dxf>
      <alignment horizontal="center"/>
    </dxf>
    <dxf>
      <alignment horizontal="center"/>
    </dxf>
    <dxf>
      <alignment horizontal="center"/>
    </dxf>
    <dxf>
      <fill>
        <patternFill patternType="solid">
          <bgColor rgb="FF92D050"/>
        </patternFill>
      </fill>
    </dxf>
    <dxf>
      <alignment wrapText="1"/>
    </dxf>
    <dxf>
      <alignment wrapText="1"/>
    </dxf>
    <dxf>
      <alignment wrapText="1"/>
    </dxf>
    <dxf>
      <alignment wrapText="1"/>
    </dxf>
    <dxf>
      <alignment wrapText="1"/>
    </dxf>
    <dxf>
      <alignment wrapText="1"/>
    </dxf>
    <dxf>
      <alignment wrapText="1"/>
    </dxf>
    <dxf>
      <alignment horizontal="center"/>
    </dxf>
    <dxf>
      <alignment horizontal="center"/>
    </dxf>
    <dxf>
      <alignment horizontal="center"/>
    </dxf>
    <dxf>
      <alignment horizontal="center"/>
    </dxf>
    <dxf>
      <fill>
        <patternFill patternType="solid">
          <bgColor rgb="FFFFFF00"/>
        </patternFill>
      </fill>
    </dxf>
    <dxf>
      <alignment wrapText="1"/>
    </dxf>
    <dxf>
      <alignment wrapText="1"/>
    </dxf>
    <dxf>
      <alignment wrapText="1"/>
    </dxf>
    <dxf>
      <alignment wrapText="1"/>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pivotCacheDefinition" Target="pivotCache/pivotCacheDefinition1.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3</xdr:row>
      <xdr:rowOff>19050</xdr:rowOff>
    </xdr:from>
    <xdr:to>
      <xdr:col>16</xdr:col>
      <xdr:colOff>500876</xdr:colOff>
      <xdr:row>34</xdr:row>
      <xdr:rowOff>19050</xdr:rowOff>
    </xdr:to>
    <xdr:pic>
      <xdr:nvPicPr>
        <xdr:cNvPr id="2" name="Picture 1" descr="Visual image of budget model">
          <a:extLst>
            <a:ext uri="{FF2B5EF4-FFF2-40B4-BE49-F238E27FC236}">
              <a16:creationId xmlns:a16="http://schemas.microsoft.com/office/drawing/2014/main" id="{5CCE1619-3657-4AE4-AD1A-1ED884031A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4166" r="13864" b="-1825"/>
        <a:stretch>
          <a:fillRect/>
        </a:stretch>
      </xdr:blipFill>
      <xdr:spPr>
        <a:xfrm>
          <a:off x="781050" y="590550"/>
          <a:ext cx="9473426" cy="590550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St Peter, Jennifer" id="{6CE248B6-A2F4-410E-AD6F-16D02CA12411}" userId="S::jennifer.stpeter@ucdenver.edu::502615b6-271e-42a1-9de3-27b8d8c93b08"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Y%202026-27%20CU%20Denver%20Budget%20Model%20FINAL%20Internal%20Revised%20Sandbox.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 Peter, Jennifer" refreshedDate="46147.399606481478" createdVersion="8" refreshedVersion="8" minRefreshableVersion="3" recordCount="3986" xr:uid="{A002260F-EEFD-47A1-AEE6-FFC4AFFD4970}">
  <cacheSource type="worksheet">
    <worksheetSource ref="A16:K4002" sheet="Raw Metrics Data and Notes" r:id="rId2"/>
  </cacheSource>
  <cacheFields count="11">
    <cacheField name="Metric Name" numFmtId="0">
      <sharedItems count="5">
        <s v="SCH by Course College"/>
        <s v="Student Headcount (Fall)"/>
        <s v="SCH by Student College"/>
        <s v="Student Headcount (Fall) - Multiple Majors"/>
        <s v="SCH by Student College - Multiple Majors"/>
      </sharedItems>
    </cacheField>
    <cacheField name="Term_CD" numFmtId="0">
      <sharedItems containsSemiMixedTypes="0" containsString="0" containsNumber="1" containsInteger="1" minValue="2154" maxValue="2261"/>
    </cacheField>
    <cacheField name="Term" numFmtId="0">
      <sharedItems/>
    </cacheField>
    <cacheField name="Fiscal Year" numFmtId="0">
      <sharedItems count="11">
        <s v="2022 - 2023"/>
        <s v="2016 - 2017"/>
        <s v="2015 - 2016"/>
        <s v="2017 - 2018"/>
        <s v="2019 - 2020"/>
        <s v="2023 - 2024"/>
        <s v="2018 - 2019"/>
        <s v="2025 - 2026"/>
        <s v="2021 - 2022"/>
        <s v="2020 - 2021"/>
        <s v="2024 - 2025"/>
      </sharedItems>
    </cacheField>
    <cacheField name="Point In Cycle" numFmtId="0">
      <sharedItems/>
    </cacheField>
    <cacheField name="College_CD" numFmtId="0">
      <sharedItems/>
    </cacheField>
    <cacheField name="School/College" numFmtId="0">
      <sharedItems count="16">
        <s v="College of Arts &amp; Media"/>
        <s v="School of Public Affairs"/>
        <s v="School of Educ &amp; Human Dev"/>
        <s v="Business School"/>
        <s v="College of Arch &amp; Planning"/>
        <s v="Cross-College Programs"/>
        <s v="College of Engr Design &amp; Comp"/>
        <s v="College of Liberal Arts &amp; Sci"/>
        <s v="Non-Degree"/>
        <s v="School of Public Health"/>
        <s v="CU Concurrent"/>
        <s v="School of Medicine"/>
        <s v="NULL"/>
        <s v="College of Nursing"/>
        <s v="Non-Credit"/>
        <s v="School of Pharmacy"/>
      </sharedItems>
    </cacheField>
    <cacheField name="Level" numFmtId="0">
      <sharedItems count="4">
        <s v="Graduate"/>
        <s v="Undergraduate"/>
        <s v="NULL"/>
        <s v="Non-credit"/>
      </sharedItems>
    </cacheField>
    <cacheField name="Residency_CD" numFmtId="0">
      <sharedItems/>
    </cacheField>
    <cacheField name="Residency" numFmtId="0">
      <sharedItems count="3">
        <s v="Non-Resident"/>
        <s v="Resident"/>
        <s v="Other/Unknown" u="1"/>
      </sharedItems>
    </cacheField>
    <cacheField name="Metric Value" numFmtId="0">
      <sharedItems containsSemiMixedTypes="0" containsString="0" containsNumber="1" minValue="1" maxValue="6974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86">
  <r>
    <x v="0"/>
    <n v="2227"/>
    <s v="Fall 2022"/>
    <x v="0"/>
    <s v="EOT"/>
    <s v="ARTM"/>
    <x v="0"/>
    <x v="0"/>
    <s v="NRES"/>
    <x v="0"/>
    <n v="101"/>
  </r>
  <r>
    <x v="0"/>
    <n v="2171"/>
    <s v="Spring 2017"/>
    <x v="1"/>
    <s v="EOT"/>
    <s v="ARTM"/>
    <x v="0"/>
    <x v="1"/>
    <s v="NRES"/>
    <x v="0"/>
    <n v="2168"/>
  </r>
  <r>
    <x v="0"/>
    <n v="2171"/>
    <s v="Spring 2017"/>
    <x v="1"/>
    <s v="EOT"/>
    <s v="PAFF"/>
    <x v="1"/>
    <x v="1"/>
    <s v="NRES"/>
    <x v="0"/>
    <n v="276"/>
  </r>
  <r>
    <x v="0"/>
    <n v="2161"/>
    <s v="Spring 2016"/>
    <x v="2"/>
    <s v="EOT"/>
    <s v="EDUC"/>
    <x v="2"/>
    <x v="0"/>
    <s v="RES"/>
    <x v="1"/>
    <n v="6033"/>
  </r>
  <r>
    <x v="0"/>
    <n v="2174"/>
    <s v="Summer 2017"/>
    <x v="3"/>
    <s v="EOT"/>
    <s v="BUSN"/>
    <x v="3"/>
    <x v="0"/>
    <s v="NRES"/>
    <x v="0"/>
    <n v="387"/>
  </r>
  <r>
    <x v="0"/>
    <n v="2201"/>
    <s v="Spring 2020"/>
    <x v="4"/>
    <s v="EOT"/>
    <s v="ARPL"/>
    <x v="4"/>
    <x v="1"/>
    <s v="NRES"/>
    <x v="0"/>
    <n v="705"/>
  </r>
  <r>
    <x v="0"/>
    <n v="2237"/>
    <s v="Fall 2023"/>
    <x v="5"/>
    <s v="EOT"/>
    <s v="BUSN"/>
    <x v="3"/>
    <x v="1"/>
    <s v="NRES"/>
    <x v="0"/>
    <n v="1478"/>
  </r>
  <r>
    <x v="0"/>
    <n v="2184"/>
    <s v="Summer 2018"/>
    <x v="6"/>
    <s v="EOT"/>
    <s v="EDUC"/>
    <x v="2"/>
    <x v="0"/>
    <s v="RES"/>
    <x v="1"/>
    <n v="3794"/>
  </r>
  <r>
    <x v="0"/>
    <n v="2261"/>
    <s v="Spring 2026"/>
    <x v="7"/>
    <s v="CENSUS"/>
    <s v="ARTM"/>
    <x v="0"/>
    <x v="1"/>
    <s v="NRES"/>
    <x v="0"/>
    <n v="1897"/>
  </r>
  <r>
    <x v="0"/>
    <n v="2171"/>
    <s v="Spring 2017"/>
    <x v="1"/>
    <s v="EOT"/>
    <s v="CRSS"/>
    <x v="5"/>
    <x v="1"/>
    <s v="RES"/>
    <x v="1"/>
    <n v="596"/>
  </r>
  <r>
    <x v="0"/>
    <n v="2157"/>
    <s v="Fall 2015"/>
    <x v="2"/>
    <s v="EOT"/>
    <s v="BUSN"/>
    <x v="3"/>
    <x v="0"/>
    <s v="RES"/>
    <x v="1"/>
    <n v="5175"/>
  </r>
  <r>
    <x v="0"/>
    <n v="2201"/>
    <s v="Spring 2020"/>
    <x v="4"/>
    <s v="EOT"/>
    <s v="PAFF"/>
    <x v="1"/>
    <x v="0"/>
    <s v="NRES"/>
    <x v="0"/>
    <n v="412"/>
  </r>
  <r>
    <x v="0"/>
    <n v="2214"/>
    <s v="Summer 2021"/>
    <x v="8"/>
    <s v="EOT"/>
    <s v="BUSN"/>
    <x v="3"/>
    <x v="1"/>
    <s v="RES"/>
    <x v="1"/>
    <n v="3174"/>
  </r>
  <r>
    <x v="0"/>
    <n v="2211"/>
    <s v="Spring 2021"/>
    <x v="9"/>
    <s v="EOT"/>
    <s v="ENGR"/>
    <x v="6"/>
    <x v="0"/>
    <s v="NRES"/>
    <x v="0"/>
    <n v="1142"/>
  </r>
  <r>
    <x v="0"/>
    <n v="2241"/>
    <s v="Spring 2024"/>
    <x v="5"/>
    <s v="EOT"/>
    <s v="BUSN"/>
    <x v="3"/>
    <x v="1"/>
    <s v="RES"/>
    <x v="1"/>
    <n v="13390"/>
  </r>
  <r>
    <x v="0"/>
    <n v="2154"/>
    <s v="Summer 2015"/>
    <x v="2"/>
    <s v="EOT"/>
    <s v="ARTM"/>
    <x v="0"/>
    <x v="0"/>
    <s v="NRES"/>
    <x v="0"/>
    <n v="19"/>
  </r>
  <r>
    <x v="0"/>
    <n v="2217"/>
    <s v="Fall 2021"/>
    <x v="8"/>
    <s v="EOT"/>
    <s v="ENGR"/>
    <x v="6"/>
    <x v="1"/>
    <s v="RES"/>
    <x v="1"/>
    <n v="10956"/>
  </r>
  <r>
    <x v="0"/>
    <n v="2207"/>
    <s v="Fall 2020"/>
    <x v="9"/>
    <s v="EOT"/>
    <s v="CLAS"/>
    <x v="7"/>
    <x v="0"/>
    <s v="NRES"/>
    <x v="0"/>
    <n v="548"/>
  </r>
  <r>
    <x v="0"/>
    <n v="2231"/>
    <s v="Spring 2023"/>
    <x v="0"/>
    <s v="EOT"/>
    <s v="ARTM"/>
    <x v="0"/>
    <x v="0"/>
    <s v="RES"/>
    <x v="1"/>
    <n v="167"/>
  </r>
  <r>
    <x v="0"/>
    <n v="2167"/>
    <s v="Fall 2016"/>
    <x v="1"/>
    <s v="EOT"/>
    <s v="ENGR"/>
    <x v="6"/>
    <x v="1"/>
    <s v="NRES"/>
    <x v="0"/>
    <n v="1150"/>
  </r>
  <r>
    <x v="0"/>
    <n v="2171"/>
    <s v="Spring 2017"/>
    <x v="1"/>
    <s v="EOT"/>
    <s v="CLAS"/>
    <x v="7"/>
    <x v="0"/>
    <s v="NRES"/>
    <x v="0"/>
    <n v="547.5"/>
  </r>
  <r>
    <x v="0"/>
    <n v="2194"/>
    <s v="Summer 2019"/>
    <x v="4"/>
    <s v="EOT"/>
    <s v="ARPL"/>
    <x v="4"/>
    <x v="0"/>
    <s v="RES"/>
    <x v="1"/>
    <n v="241"/>
  </r>
  <r>
    <x v="0"/>
    <n v="2184"/>
    <s v="Summer 2018"/>
    <x v="6"/>
    <s v="EOT"/>
    <s v="BUSN"/>
    <x v="3"/>
    <x v="1"/>
    <s v="NRES"/>
    <x v="0"/>
    <n v="687"/>
  </r>
  <r>
    <x v="0"/>
    <n v="2194"/>
    <s v="Summer 2019"/>
    <x v="4"/>
    <s v="EOT"/>
    <s v="CRSS"/>
    <x v="5"/>
    <x v="0"/>
    <s v="NRES"/>
    <x v="0"/>
    <n v="9"/>
  </r>
  <r>
    <x v="0"/>
    <n v="2211"/>
    <s v="Spring 2021"/>
    <x v="9"/>
    <s v="EOT"/>
    <s v="CLAS"/>
    <x v="7"/>
    <x v="0"/>
    <s v="NRES"/>
    <x v="0"/>
    <n v="481.5"/>
  </r>
  <r>
    <x v="0"/>
    <n v="2261"/>
    <s v="Spring 2026"/>
    <x v="7"/>
    <s v="CENSUS"/>
    <s v="ENGR"/>
    <x v="6"/>
    <x v="1"/>
    <s v="NRES"/>
    <x v="0"/>
    <n v="1464"/>
  </r>
  <r>
    <x v="0"/>
    <n v="2237"/>
    <s v="Fall 2023"/>
    <x v="5"/>
    <s v="EOT"/>
    <s v="BUSN"/>
    <x v="3"/>
    <x v="0"/>
    <s v="RES"/>
    <x v="1"/>
    <n v="6242"/>
  </r>
  <r>
    <x v="0"/>
    <n v="2251"/>
    <s v="Spring 2025"/>
    <x v="10"/>
    <s v="EOT"/>
    <s v="BUSN"/>
    <x v="3"/>
    <x v="1"/>
    <s v="NRES"/>
    <x v="0"/>
    <n v="2207"/>
  </r>
  <r>
    <x v="0"/>
    <n v="2254"/>
    <s v="Summer 2025"/>
    <x v="7"/>
    <s v="EOT"/>
    <s v="PAFF"/>
    <x v="1"/>
    <x v="0"/>
    <s v="RES"/>
    <x v="1"/>
    <n v="517"/>
  </r>
  <r>
    <x v="0"/>
    <n v="2221"/>
    <s v="Spring 2022"/>
    <x v="8"/>
    <s v="EOT"/>
    <s v="CLAS"/>
    <x v="7"/>
    <x v="1"/>
    <s v="NRES"/>
    <x v="0"/>
    <n v="8293"/>
  </r>
  <r>
    <x v="0"/>
    <n v="2221"/>
    <s v="Spring 2022"/>
    <x v="8"/>
    <s v="EOT"/>
    <s v="BUSN"/>
    <x v="3"/>
    <x v="0"/>
    <s v="NRES"/>
    <x v="0"/>
    <n v="2217"/>
  </r>
  <r>
    <x v="0"/>
    <n v="2251"/>
    <s v="Spring 2025"/>
    <x v="10"/>
    <s v="EOT"/>
    <s v="ENGR"/>
    <x v="6"/>
    <x v="1"/>
    <s v="NRES"/>
    <x v="0"/>
    <n v="1781"/>
  </r>
  <r>
    <x v="0"/>
    <n v="2214"/>
    <s v="Summer 2021"/>
    <x v="8"/>
    <s v="EOT"/>
    <s v="ENGR"/>
    <x v="6"/>
    <x v="0"/>
    <s v="RES"/>
    <x v="1"/>
    <n v="138"/>
  </r>
  <r>
    <x v="0"/>
    <n v="2227"/>
    <s v="Fall 2022"/>
    <x v="0"/>
    <s v="EOT"/>
    <s v="CLAS"/>
    <x v="7"/>
    <x v="1"/>
    <s v="RES"/>
    <x v="1"/>
    <n v="57155"/>
  </r>
  <r>
    <x v="0"/>
    <n v="2231"/>
    <s v="Spring 2023"/>
    <x v="0"/>
    <s v="EOT"/>
    <s v="ARPL"/>
    <x v="4"/>
    <x v="1"/>
    <s v="NRES"/>
    <x v="0"/>
    <n v="552"/>
  </r>
  <r>
    <x v="0"/>
    <n v="2204"/>
    <s v="Summer 2020"/>
    <x v="9"/>
    <s v="EOT"/>
    <s v="ARTM"/>
    <x v="0"/>
    <x v="0"/>
    <s v="NRES"/>
    <x v="0"/>
    <n v="20"/>
  </r>
  <r>
    <x v="0"/>
    <n v="2251"/>
    <s v="Spring 2025"/>
    <x v="10"/>
    <s v="EOT"/>
    <s v="EDUC"/>
    <x v="2"/>
    <x v="1"/>
    <s v="RES"/>
    <x v="1"/>
    <n v="3470"/>
  </r>
  <r>
    <x v="0"/>
    <n v="2171"/>
    <s v="Spring 2017"/>
    <x v="1"/>
    <s v="EOT"/>
    <s v="BUSN"/>
    <x v="3"/>
    <x v="1"/>
    <s v="NRES"/>
    <x v="0"/>
    <n v="1779"/>
  </r>
  <r>
    <x v="0"/>
    <n v="2181"/>
    <s v="Spring 2018"/>
    <x v="3"/>
    <s v="EOT"/>
    <s v="EDUC"/>
    <x v="2"/>
    <x v="1"/>
    <s v="NRES"/>
    <x v="0"/>
    <n v="355"/>
  </r>
  <r>
    <x v="0"/>
    <n v="2171"/>
    <s v="Spring 2017"/>
    <x v="1"/>
    <s v="EOT"/>
    <s v="BUSN"/>
    <x v="3"/>
    <x v="0"/>
    <s v="RES"/>
    <x v="1"/>
    <n v="5139"/>
  </r>
  <r>
    <x v="0"/>
    <n v="2197"/>
    <s v="Fall 2019"/>
    <x v="4"/>
    <s v="EOT"/>
    <s v="ENGR"/>
    <x v="6"/>
    <x v="0"/>
    <s v="RES"/>
    <x v="1"/>
    <n v="1530"/>
  </r>
  <r>
    <x v="0"/>
    <n v="2237"/>
    <s v="Fall 2023"/>
    <x v="5"/>
    <s v="EOT"/>
    <s v="CRSS"/>
    <x v="5"/>
    <x v="1"/>
    <s v="RES"/>
    <x v="1"/>
    <n v="745"/>
  </r>
  <r>
    <x v="0"/>
    <n v="2197"/>
    <s v="Fall 2019"/>
    <x v="4"/>
    <s v="EOT"/>
    <s v="ARTM"/>
    <x v="0"/>
    <x v="0"/>
    <s v="RES"/>
    <x v="1"/>
    <n v="78"/>
  </r>
  <r>
    <x v="0"/>
    <n v="2201"/>
    <s v="Spring 2020"/>
    <x v="4"/>
    <s v="EOT"/>
    <s v="EDUC"/>
    <x v="2"/>
    <x v="1"/>
    <s v="NRES"/>
    <x v="0"/>
    <n v="487"/>
  </r>
  <r>
    <x v="0"/>
    <n v="2234"/>
    <s v="Summer 2023"/>
    <x v="5"/>
    <s v="EOT"/>
    <s v="CLAS"/>
    <x v="7"/>
    <x v="1"/>
    <s v="RES"/>
    <x v="1"/>
    <n v="11146"/>
  </r>
  <r>
    <x v="0"/>
    <n v="2241"/>
    <s v="Spring 2024"/>
    <x v="5"/>
    <s v="EOT"/>
    <s v="CRSS"/>
    <x v="5"/>
    <x v="1"/>
    <s v="NRES"/>
    <x v="0"/>
    <n v="61"/>
  </r>
  <r>
    <x v="0"/>
    <n v="2227"/>
    <s v="Fall 2022"/>
    <x v="0"/>
    <s v="EOT"/>
    <s v="ENGR"/>
    <x v="6"/>
    <x v="1"/>
    <s v="RES"/>
    <x v="1"/>
    <n v="10585"/>
  </r>
  <r>
    <x v="0"/>
    <n v="2207"/>
    <s v="Fall 2020"/>
    <x v="9"/>
    <s v="EOT"/>
    <s v="EDUC"/>
    <x v="2"/>
    <x v="0"/>
    <s v="RES"/>
    <x v="1"/>
    <n v="6658"/>
  </r>
  <r>
    <x v="0"/>
    <n v="2254"/>
    <s v="Summer 2025"/>
    <x v="7"/>
    <s v="EOT"/>
    <s v="BUSN"/>
    <x v="3"/>
    <x v="0"/>
    <s v="RES"/>
    <x v="1"/>
    <n v="2062"/>
  </r>
  <r>
    <x v="0"/>
    <n v="2201"/>
    <s v="Spring 2020"/>
    <x v="4"/>
    <s v="EOT"/>
    <s v="CLAS"/>
    <x v="7"/>
    <x v="0"/>
    <s v="NRES"/>
    <x v="0"/>
    <n v="534.5"/>
  </r>
  <r>
    <x v="0"/>
    <n v="2234"/>
    <s v="Summer 2023"/>
    <x v="5"/>
    <s v="EOT"/>
    <s v="ENGR"/>
    <x v="6"/>
    <x v="0"/>
    <s v="NRES"/>
    <x v="0"/>
    <n v="129"/>
  </r>
  <r>
    <x v="0"/>
    <n v="2241"/>
    <s v="Spring 2024"/>
    <x v="5"/>
    <s v="EOT"/>
    <s v="ARPL"/>
    <x v="4"/>
    <x v="0"/>
    <s v="RES"/>
    <x v="1"/>
    <n v="2632"/>
  </r>
  <r>
    <x v="0"/>
    <n v="2227"/>
    <s v="Fall 2022"/>
    <x v="0"/>
    <s v="EOT"/>
    <s v="CLAS"/>
    <x v="7"/>
    <x v="0"/>
    <s v="RES"/>
    <x v="1"/>
    <n v="2731"/>
  </r>
  <r>
    <x v="0"/>
    <n v="2164"/>
    <s v="Summer 2016"/>
    <x v="1"/>
    <s v="EOT"/>
    <s v="CLAS"/>
    <x v="7"/>
    <x v="0"/>
    <s v="NRES"/>
    <x v="0"/>
    <n v="73"/>
  </r>
  <r>
    <x v="0"/>
    <n v="2247"/>
    <s v="Fall 2024"/>
    <x v="10"/>
    <s v="EOT"/>
    <s v="BUSN"/>
    <x v="3"/>
    <x v="1"/>
    <s v="RES"/>
    <x v="1"/>
    <n v="13724"/>
  </r>
  <r>
    <x v="0"/>
    <n v="2217"/>
    <s v="Fall 2021"/>
    <x v="8"/>
    <s v="EOT"/>
    <s v="ARPL"/>
    <x v="4"/>
    <x v="1"/>
    <s v="RES"/>
    <x v="1"/>
    <n v="2967"/>
  </r>
  <r>
    <x v="0"/>
    <n v="2217"/>
    <s v="Fall 2021"/>
    <x v="8"/>
    <s v="EOT"/>
    <s v="EDUC"/>
    <x v="2"/>
    <x v="1"/>
    <s v="RES"/>
    <x v="1"/>
    <n v="4463"/>
  </r>
  <r>
    <x v="0"/>
    <n v="2171"/>
    <s v="Spring 2017"/>
    <x v="1"/>
    <s v="EOT"/>
    <s v="ENGR"/>
    <x v="6"/>
    <x v="0"/>
    <s v="RES"/>
    <x v="1"/>
    <n v="1312.5"/>
  </r>
  <r>
    <x v="0"/>
    <n v="2181"/>
    <s v="Spring 2018"/>
    <x v="3"/>
    <s v="EOT"/>
    <s v="CLAS"/>
    <x v="7"/>
    <x v="1"/>
    <s v="RES"/>
    <x v="1"/>
    <n v="60815"/>
  </r>
  <r>
    <x v="0"/>
    <n v="2204"/>
    <s v="Summer 2020"/>
    <x v="9"/>
    <s v="EOT"/>
    <s v="PAFF"/>
    <x v="1"/>
    <x v="1"/>
    <s v="NRES"/>
    <x v="0"/>
    <n v="93"/>
  </r>
  <r>
    <x v="0"/>
    <n v="2194"/>
    <s v="Summer 2019"/>
    <x v="4"/>
    <s v="EOT"/>
    <s v="CLAS"/>
    <x v="7"/>
    <x v="0"/>
    <s v="RES"/>
    <x v="1"/>
    <n v="624"/>
  </r>
  <r>
    <x v="0"/>
    <n v="2187"/>
    <s v="Fall 2018"/>
    <x v="6"/>
    <s v="EOT"/>
    <s v="BUSN"/>
    <x v="3"/>
    <x v="0"/>
    <s v="NRES"/>
    <x v="0"/>
    <n v="1624"/>
  </r>
  <r>
    <x v="0"/>
    <n v="2174"/>
    <s v="Summer 2017"/>
    <x v="3"/>
    <s v="EOT"/>
    <s v="CLAS"/>
    <x v="7"/>
    <x v="0"/>
    <s v="NRES"/>
    <x v="0"/>
    <n v="55"/>
  </r>
  <r>
    <x v="0"/>
    <n v="2214"/>
    <s v="Summer 2021"/>
    <x v="8"/>
    <s v="EOT"/>
    <s v="BUSN"/>
    <x v="3"/>
    <x v="0"/>
    <s v="RES"/>
    <x v="1"/>
    <n v="2614"/>
  </r>
  <r>
    <x v="0"/>
    <n v="2237"/>
    <s v="Fall 2023"/>
    <x v="5"/>
    <s v="EOT"/>
    <s v="CLAS"/>
    <x v="7"/>
    <x v="1"/>
    <s v="CEES"/>
    <x v="0"/>
    <n v="3"/>
  </r>
  <r>
    <x v="0"/>
    <n v="2191"/>
    <s v="Spring 2019"/>
    <x v="6"/>
    <s v="EOT"/>
    <s v="ARTM"/>
    <x v="0"/>
    <x v="1"/>
    <s v="RES"/>
    <x v="1"/>
    <n v="12100"/>
  </r>
  <r>
    <x v="0"/>
    <n v="2191"/>
    <s v="Spring 2019"/>
    <x v="6"/>
    <s v="EOT"/>
    <s v="ARPL"/>
    <x v="4"/>
    <x v="0"/>
    <s v="RES"/>
    <x v="1"/>
    <n v="3372"/>
  </r>
  <r>
    <x v="0"/>
    <n v="2244"/>
    <s v="Summer 2024"/>
    <x v="10"/>
    <s v="EOT"/>
    <s v="PAFF"/>
    <x v="1"/>
    <x v="1"/>
    <s v="RES"/>
    <x v="1"/>
    <n v="517"/>
  </r>
  <r>
    <x v="0"/>
    <n v="2237"/>
    <s v="Fall 2023"/>
    <x v="5"/>
    <s v="EOT"/>
    <s v="CLAS"/>
    <x v="7"/>
    <x v="1"/>
    <s v="NRES"/>
    <x v="0"/>
    <n v="9167"/>
  </r>
  <r>
    <x v="0"/>
    <n v="2257"/>
    <s v="Fall 2025"/>
    <x v="7"/>
    <s v="EOT"/>
    <s v="ARTM"/>
    <x v="0"/>
    <x v="1"/>
    <s v="NRES"/>
    <x v="0"/>
    <n v="2288"/>
  </r>
  <r>
    <x v="0"/>
    <n v="2211"/>
    <s v="Spring 2021"/>
    <x v="9"/>
    <s v="EOT"/>
    <s v="EDUC"/>
    <x v="2"/>
    <x v="0"/>
    <s v="RES"/>
    <x v="1"/>
    <n v="6449"/>
  </r>
  <r>
    <x v="0"/>
    <n v="2221"/>
    <s v="Spring 2022"/>
    <x v="8"/>
    <s v="EOT"/>
    <s v="CLAS"/>
    <x v="7"/>
    <x v="1"/>
    <s v="RES"/>
    <x v="1"/>
    <n v="51830"/>
  </r>
  <r>
    <x v="0"/>
    <n v="2237"/>
    <s v="Fall 2023"/>
    <x v="5"/>
    <s v="EOT"/>
    <s v="BUSN"/>
    <x v="3"/>
    <x v="0"/>
    <s v="NRES"/>
    <x v="0"/>
    <n v="2824"/>
  </r>
  <r>
    <x v="0"/>
    <n v="2184"/>
    <s v="Summer 2018"/>
    <x v="6"/>
    <s v="EOT"/>
    <s v="CLAS"/>
    <x v="7"/>
    <x v="0"/>
    <s v="NRES"/>
    <x v="0"/>
    <n v="62"/>
  </r>
  <r>
    <x v="0"/>
    <n v="2161"/>
    <s v="Spring 2016"/>
    <x v="2"/>
    <s v="EOT"/>
    <s v="BUSN"/>
    <x v="3"/>
    <x v="0"/>
    <s v="NRES"/>
    <x v="0"/>
    <n v="1452"/>
  </r>
  <r>
    <x v="0"/>
    <n v="2217"/>
    <s v="Fall 2021"/>
    <x v="8"/>
    <s v="EOT"/>
    <s v="ENGR"/>
    <x v="6"/>
    <x v="0"/>
    <s v="NRES"/>
    <x v="0"/>
    <n v="1382"/>
  </r>
  <r>
    <x v="0"/>
    <n v="2177"/>
    <s v="Fall 2017"/>
    <x v="3"/>
    <s v="EOT"/>
    <s v="PAFF"/>
    <x v="1"/>
    <x v="0"/>
    <s v="RES"/>
    <x v="1"/>
    <n v="1624"/>
  </r>
  <r>
    <x v="0"/>
    <n v="2234"/>
    <s v="Summer 2023"/>
    <x v="5"/>
    <s v="EOT"/>
    <s v="PAFF"/>
    <x v="1"/>
    <x v="1"/>
    <s v="NRES"/>
    <x v="0"/>
    <n v="30"/>
  </r>
  <r>
    <x v="0"/>
    <n v="2157"/>
    <s v="Fall 2015"/>
    <x v="2"/>
    <s v="EOT"/>
    <s v="BUSN"/>
    <x v="3"/>
    <x v="1"/>
    <s v="NULL"/>
    <x v="0"/>
    <n v="3"/>
  </r>
  <r>
    <x v="0"/>
    <n v="2197"/>
    <s v="Fall 2019"/>
    <x v="4"/>
    <s v="EOT"/>
    <s v="CLAS"/>
    <x v="7"/>
    <x v="0"/>
    <s v="RES"/>
    <x v="1"/>
    <n v="2924"/>
  </r>
  <r>
    <x v="0"/>
    <n v="2221"/>
    <s v="Spring 2022"/>
    <x v="8"/>
    <s v="EOT"/>
    <s v="ENGR"/>
    <x v="6"/>
    <x v="1"/>
    <s v="NRES"/>
    <x v="0"/>
    <n v="2394"/>
  </r>
  <r>
    <x v="0"/>
    <n v="2171"/>
    <s v="Spring 2017"/>
    <x v="1"/>
    <s v="EOT"/>
    <s v="CLAS"/>
    <x v="7"/>
    <x v="1"/>
    <s v="NRES"/>
    <x v="0"/>
    <n v="9776"/>
  </r>
  <r>
    <x v="0"/>
    <n v="2174"/>
    <s v="Summer 2017"/>
    <x v="3"/>
    <s v="EOT"/>
    <s v="CRSS"/>
    <x v="5"/>
    <x v="1"/>
    <s v="NRES"/>
    <x v="0"/>
    <n v="36"/>
  </r>
  <r>
    <x v="0"/>
    <n v="2257"/>
    <s v="Fall 2025"/>
    <x v="7"/>
    <s v="EOT"/>
    <s v="ARTM"/>
    <x v="0"/>
    <x v="0"/>
    <s v="NRES"/>
    <x v="0"/>
    <n v="69"/>
  </r>
  <r>
    <x v="0"/>
    <n v="2221"/>
    <s v="Spring 2022"/>
    <x v="8"/>
    <s v="EOT"/>
    <s v="ENGR"/>
    <x v="6"/>
    <x v="0"/>
    <s v="RES"/>
    <x v="1"/>
    <n v="1516"/>
  </r>
  <r>
    <x v="0"/>
    <n v="2227"/>
    <s v="Fall 2022"/>
    <x v="0"/>
    <s v="EOT"/>
    <s v="PAFF"/>
    <x v="1"/>
    <x v="0"/>
    <s v="RES"/>
    <x v="1"/>
    <n v="1745"/>
  </r>
  <r>
    <x v="0"/>
    <n v="2171"/>
    <s v="Spring 2017"/>
    <x v="1"/>
    <s v="EOT"/>
    <s v="PAFF"/>
    <x v="1"/>
    <x v="1"/>
    <s v="RES"/>
    <x v="1"/>
    <n v="1683"/>
  </r>
  <r>
    <x v="0"/>
    <n v="2217"/>
    <s v="Fall 2021"/>
    <x v="8"/>
    <s v="EOT"/>
    <s v="ENGR"/>
    <x v="6"/>
    <x v="0"/>
    <s v="RES"/>
    <x v="1"/>
    <n v="1499"/>
  </r>
  <r>
    <x v="0"/>
    <n v="2217"/>
    <s v="Fall 2021"/>
    <x v="8"/>
    <s v="EOT"/>
    <s v="ARPL"/>
    <x v="4"/>
    <x v="0"/>
    <s v="RES"/>
    <x v="1"/>
    <n v="3525"/>
  </r>
  <r>
    <x v="0"/>
    <n v="2174"/>
    <s v="Summer 2017"/>
    <x v="3"/>
    <s v="EOT"/>
    <s v="BUSN"/>
    <x v="3"/>
    <x v="0"/>
    <s v="RES"/>
    <x v="1"/>
    <n v="2041"/>
  </r>
  <r>
    <x v="0"/>
    <n v="2254"/>
    <s v="Summer 2025"/>
    <x v="7"/>
    <s v="EOT"/>
    <s v="CLAS"/>
    <x v="7"/>
    <x v="1"/>
    <s v="NRES"/>
    <x v="0"/>
    <n v="2413"/>
  </r>
  <r>
    <x v="0"/>
    <n v="2237"/>
    <s v="Fall 2023"/>
    <x v="5"/>
    <s v="EOT"/>
    <s v="CLAS"/>
    <x v="7"/>
    <x v="1"/>
    <s v="RES"/>
    <x v="1"/>
    <n v="55950"/>
  </r>
  <r>
    <x v="0"/>
    <n v="2154"/>
    <s v="Summer 2015"/>
    <x v="2"/>
    <s v="EOT"/>
    <s v="ARTM"/>
    <x v="0"/>
    <x v="1"/>
    <s v="NRES"/>
    <x v="0"/>
    <n v="132"/>
  </r>
  <r>
    <x v="0"/>
    <n v="2184"/>
    <s v="Summer 2018"/>
    <x v="6"/>
    <s v="EOT"/>
    <s v="ARPL"/>
    <x v="4"/>
    <x v="1"/>
    <s v="RES"/>
    <x v="1"/>
    <n v="216"/>
  </r>
  <r>
    <x v="0"/>
    <n v="2191"/>
    <s v="Spring 2019"/>
    <x v="6"/>
    <s v="EOT"/>
    <s v="CRSS"/>
    <x v="5"/>
    <x v="1"/>
    <s v="RES"/>
    <x v="1"/>
    <n v="766"/>
  </r>
  <r>
    <x v="0"/>
    <n v="2201"/>
    <s v="Spring 2020"/>
    <x v="4"/>
    <s v="EOT"/>
    <s v="CRSS"/>
    <x v="5"/>
    <x v="1"/>
    <s v="RES"/>
    <x v="1"/>
    <n v="726"/>
  </r>
  <r>
    <x v="0"/>
    <n v="2164"/>
    <s v="Summer 2016"/>
    <x v="1"/>
    <s v="EOT"/>
    <s v="ARTM"/>
    <x v="0"/>
    <x v="0"/>
    <s v="RES"/>
    <x v="1"/>
    <n v="29"/>
  </r>
  <r>
    <x v="0"/>
    <n v="2231"/>
    <s v="Spring 2023"/>
    <x v="0"/>
    <s v="EOT"/>
    <s v="BUSN"/>
    <x v="3"/>
    <x v="0"/>
    <s v="RES"/>
    <x v="1"/>
    <n v="6523"/>
  </r>
  <r>
    <x v="0"/>
    <n v="2171"/>
    <s v="Spring 2017"/>
    <x v="1"/>
    <s v="EOT"/>
    <s v="EDUC"/>
    <x v="2"/>
    <x v="0"/>
    <s v="NRES"/>
    <x v="0"/>
    <n v="536"/>
  </r>
  <r>
    <x v="0"/>
    <n v="2247"/>
    <s v="Fall 2024"/>
    <x v="10"/>
    <s v="EOT"/>
    <s v="ARTM"/>
    <x v="0"/>
    <x v="0"/>
    <s v="NRES"/>
    <x v="0"/>
    <n v="53"/>
  </r>
  <r>
    <x v="0"/>
    <n v="2227"/>
    <s v="Fall 2022"/>
    <x v="0"/>
    <s v="EOT"/>
    <s v="ARTM"/>
    <x v="0"/>
    <x v="1"/>
    <s v="RES"/>
    <x v="1"/>
    <n v="11914"/>
  </r>
  <r>
    <x v="0"/>
    <n v="2164"/>
    <s v="Summer 2016"/>
    <x v="1"/>
    <s v="EOT"/>
    <s v="BUSN"/>
    <x v="3"/>
    <x v="1"/>
    <s v="NRES"/>
    <x v="0"/>
    <n v="741"/>
  </r>
  <r>
    <x v="0"/>
    <n v="2201"/>
    <s v="Spring 2020"/>
    <x v="4"/>
    <s v="EOT"/>
    <s v="ARPL"/>
    <x v="4"/>
    <x v="1"/>
    <s v="RES"/>
    <x v="1"/>
    <n v="2742"/>
  </r>
  <r>
    <x v="0"/>
    <n v="2204"/>
    <s v="Summer 2020"/>
    <x v="9"/>
    <s v="EOT"/>
    <s v="CLAS"/>
    <x v="7"/>
    <x v="0"/>
    <s v="RES"/>
    <x v="1"/>
    <n v="667"/>
  </r>
  <r>
    <x v="0"/>
    <n v="2187"/>
    <s v="Fall 2018"/>
    <x v="6"/>
    <s v="EOT"/>
    <s v="ARTM"/>
    <x v="0"/>
    <x v="1"/>
    <s v="NRES"/>
    <x v="0"/>
    <n v="2981"/>
  </r>
  <r>
    <x v="0"/>
    <n v="2197"/>
    <s v="Fall 2019"/>
    <x v="4"/>
    <s v="EOT"/>
    <s v="ARPL"/>
    <x v="4"/>
    <x v="1"/>
    <s v="NRES"/>
    <x v="0"/>
    <n v="750"/>
  </r>
  <r>
    <x v="0"/>
    <n v="2221"/>
    <s v="Spring 2022"/>
    <x v="8"/>
    <s v="EOT"/>
    <s v="ARPL"/>
    <x v="4"/>
    <x v="0"/>
    <s v="RES"/>
    <x v="1"/>
    <n v="3150"/>
  </r>
  <r>
    <x v="0"/>
    <n v="2181"/>
    <s v="Spring 2018"/>
    <x v="3"/>
    <s v="EOT"/>
    <s v="CLAS"/>
    <x v="7"/>
    <x v="0"/>
    <s v="NRES"/>
    <x v="0"/>
    <n v="643.5"/>
  </r>
  <r>
    <x v="0"/>
    <n v="2237"/>
    <s v="Fall 2023"/>
    <x v="5"/>
    <s v="EOT"/>
    <s v="CRSS"/>
    <x v="5"/>
    <x v="1"/>
    <s v="NRES"/>
    <x v="0"/>
    <n v="185"/>
  </r>
  <r>
    <x v="0"/>
    <n v="2191"/>
    <s v="Spring 2019"/>
    <x v="6"/>
    <s v="EOT"/>
    <s v="PAFF"/>
    <x v="1"/>
    <x v="1"/>
    <s v="NRES"/>
    <x v="0"/>
    <n v="426"/>
  </r>
  <r>
    <x v="0"/>
    <n v="2254"/>
    <s v="Summer 2025"/>
    <x v="7"/>
    <s v="EOT"/>
    <s v="CLAS"/>
    <x v="7"/>
    <x v="0"/>
    <s v="RES"/>
    <x v="1"/>
    <n v="358"/>
  </r>
  <r>
    <x v="0"/>
    <n v="2231"/>
    <s v="Spring 2023"/>
    <x v="0"/>
    <s v="EOT"/>
    <s v="ARTM"/>
    <x v="0"/>
    <x v="1"/>
    <s v="NRES"/>
    <x v="0"/>
    <n v="2802"/>
  </r>
  <r>
    <x v="0"/>
    <n v="2224"/>
    <s v="Summer 2022"/>
    <x v="0"/>
    <s v="EOT"/>
    <s v="ARTM"/>
    <x v="0"/>
    <x v="0"/>
    <s v="NRES"/>
    <x v="0"/>
    <n v="30"/>
  </r>
  <r>
    <x v="0"/>
    <n v="2174"/>
    <s v="Summer 2017"/>
    <x v="3"/>
    <s v="EOT"/>
    <s v="ENGR"/>
    <x v="6"/>
    <x v="1"/>
    <s v="RES"/>
    <x v="1"/>
    <n v="839"/>
  </r>
  <r>
    <x v="0"/>
    <n v="2204"/>
    <s v="Summer 2020"/>
    <x v="9"/>
    <s v="EOT"/>
    <s v="ENGR"/>
    <x v="6"/>
    <x v="0"/>
    <s v="NRES"/>
    <x v="0"/>
    <n v="108"/>
  </r>
  <r>
    <x v="0"/>
    <n v="2181"/>
    <s v="Spring 2018"/>
    <x v="3"/>
    <s v="EOT"/>
    <s v="BUSN"/>
    <x v="3"/>
    <x v="0"/>
    <s v="NRES"/>
    <x v="0"/>
    <n v="1662"/>
  </r>
  <r>
    <x v="0"/>
    <n v="2184"/>
    <s v="Summer 2018"/>
    <x v="6"/>
    <s v="EOT"/>
    <s v="ARPL"/>
    <x v="4"/>
    <x v="0"/>
    <s v="NRES"/>
    <x v="0"/>
    <n v="69"/>
  </r>
  <r>
    <x v="0"/>
    <n v="2244"/>
    <s v="Summer 2024"/>
    <x v="10"/>
    <s v="EOT"/>
    <s v="EDUC"/>
    <x v="2"/>
    <x v="1"/>
    <s v="NRES"/>
    <x v="0"/>
    <n v="99"/>
  </r>
  <r>
    <x v="0"/>
    <n v="2231"/>
    <s v="Spring 2023"/>
    <x v="0"/>
    <s v="EOT"/>
    <s v="CRSS"/>
    <x v="5"/>
    <x v="1"/>
    <s v="NRES"/>
    <x v="0"/>
    <n v="47"/>
  </r>
  <r>
    <x v="0"/>
    <n v="2224"/>
    <s v="Summer 2022"/>
    <x v="0"/>
    <s v="EOT"/>
    <s v="ENGR"/>
    <x v="6"/>
    <x v="0"/>
    <s v="NRES"/>
    <x v="0"/>
    <n v="212"/>
  </r>
  <r>
    <x v="0"/>
    <n v="2161"/>
    <s v="Spring 2016"/>
    <x v="2"/>
    <s v="EOT"/>
    <s v="PAFF"/>
    <x v="1"/>
    <x v="0"/>
    <s v="RES"/>
    <x v="1"/>
    <n v="1596"/>
  </r>
  <r>
    <x v="0"/>
    <n v="2231"/>
    <s v="Spring 2023"/>
    <x v="0"/>
    <s v="EOT"/>
    <s v="EDUC"/>
    <x v="2"/>
    <x v="0"/>
    <s v="NRES"/>
    <x v="0"/>
    <n v="715"/>
  </r>
  <r>
    <x v="0"/>
    <n v="2254"/>
    <s v="Summer 2025"/>
    <x v="7"/>
    <s v="EOT"/>
    <s v="ENGR"/>
    <x v="6"/>
    <x v="1"/>
    <s v="RES"/>
    <x v="1"/>
    <n v="685"/>
  </r>
  <r>
    <x v="0"/>
    <n v="2187"/>
    <s v="Fall 2018"/>
    <x v="6"/>
    <s v="EOT"/>
    <s v="EDUC"/>
    <x v="2"/>
    <x v="1"/>
    <s v="NRES"/>
    <x v="0"/>
    <n v="457"/>
  </r>
  <r>
    <x v="0"/>
    <n v="2241"/>
    <s v="Spring 2024"/>
    <x v="5"/>
    <s v="EOT"/>
    <s v="EDUC"/>
    <x v="2"/>
    <x v="0"/>
    <s v="RES"/>
    <x v="1"/>
    <n v="5112"/>
  </r>
  <r>
    <x v="0"/>
    <n v="2251"/>
    <s v="Spring 2025"/>
    <x v="10"/>
    <s v="EOT"/>
    <s v="EDUC"/>
    <x v="2"/>
    <x v="1"/>
    <s v="NRES"/>
    <x v="0"/>
    <n v="565"/>
  </r>
  <r>
    <x v="0"/>
    <n v="2161"/>
    <s v="Spring 2016"/>
    <x v="2"/>
    <s v="EOT"/>
    <s v="PAFF"/>
    <x v="1"/>
    <x v="0"/>
    <s v="NRES"/>
    <x v="0"/>
    <n v="518"/>
  </r>
  <r>
    <x v="0"/>
    <n v="2174"/>
    <s v="Summer 2017"/>
    <x v="3"/>
    <s v="EOT"/>
    <s v="EDUC"/>
    <x v="2"/>
    <x v="0"/>
    <s v="RES"/>
    <x v="1"/>
    <n v="3894"/>
  </r>
  <r>
    <x v="0"/>
    <n v="2181"/>
    <s v="Spring 2018"/>
    <x v="3"/>
    <s v="EOT"/>
    <s v="ENGR"/>
    <x v="6"/>
    <x v="1"/>
    <s v="NRES"/>
    <x v="0"/>
    <n v="1292"/>
  </r>
  <r>
    <x v="0"/>
    <n v="2257"/>
    <s v="Fall 2025"/>
    <x v="7"/>
    <s v="EOT"/>
    <s v="PAFF"/>
    <x v="1"/>
    <x v="0"/>
    <s v="RES"/>
    <x v="1"/>
    <n v="1793"/>
  </r>
  <r>
    <x v="0"/>
    <n v="2231"/>
    <s v="Spring 2023"/>
    <x v="0"/>
    <s v="EOT"/>
    <s v="EDUC"/>
    <x v="2"/>
    <x v="1"/>
    <s v="RES"/>
    <x v="1"/>
    <n v="3795"/>
  </r>
  <r>
    <x v="0"/>
    <n v="2174"/>
    <s v="Summer 2017"/>
    <x v="3"/>
    <s v="EOT"/>
    <s v="ARPL"/>
    <x v="4"/>
    <x v="0"/>
    <s v="RES"/>
    <x v="1"/>
    <n v="118"/>
  </r>
  <r>
    <x v="0"/>
    <n v="2244"/>
    <s v="Summer 2024"/>
    <x v="10"/>
    <s v="EOT"/>
    <s v="BUSN"/>
    <x v="3"/>
    <x v="0"/>
    <s v="RES"/>
    <x v="1"/>
    <n v="1944"/>
  </r>
  <r>
    <x v="0"/>
    <n v="2187"/>
    <s v="Fall 2018"/>
    <x v="6"/>
    <s v="EOT"/>
    <s v="EDUC"/>
    <x v="2"/>
    <x v="0"/>
    <s v="NRES"/>
    <x v="0"/>
    <n v="496"/>
  </r>
  <r>
    <x v="0"/>
    <n v="2201"/>
    <s v="Spring 2020"/>
    <x v="4"/>
    <s v="EOT"/>
    <s v="CLAS"/>
    <x v="7"/>
    <x v="0"/>
    <s v="RES"/>
    <x v="1"/>
    <n v="2969.5"/>
  </r>
  <r>
    <x v="0"/>
    <n v="2167"/>
    <s v="Fall 2016"/>
    <x v="1"/>
    <s v="EOT"/>
    <s v="BUSN"/>
    <x v="3"/>
    <x v="0"/>
    <s v="RES"/>
    <x v="1"/>
    <n v="5122"/>
  </r>
  <r>
    <x v="0"/>
    <n v="2211"/>
    <s v="Spring 2021"/>
    <x v="9"/>
    <s v="EOT"/>
    <s v="CRSS"/>
    <x v="5"/>
    <x v="0"/>
    <s v="RES"/>
    <x v="1"/>
    <n v="13"/>
  </r>
  <r>
    <x v="0"/>
    <n v="2177"/>
    <s v="Fall 2017"/>
    <x v="3"/>
    <s v="EOT"/>
    <s v="CLAS"/>
    <x v="7"/>
    <x v="1"/>
    <s v="NRES"/>
    <x v="0"/>
    <n v="11819"/>
  </r>
  <r>
    <x v="0"/>
    <n v="2244"/>
    <s v="Summer 2024"/>
    <x v="10"/>
    <s v="EOT"/>
    <s v="ARPL"/>
    <x v="4"/>
    <x v="1"/>
    <s v="RES"/>
    <x v="1"/>
    <n v="312"/>
  </r>
  <r>
    <x v="0"/>
    <n v="2261"/>
    <s v="Spring 2026"/>
    <x v="7"/>
    <s v="CENSUS"/>
    <s v="ARPL"/>
    <x v="4"/>
    <x v="1"/>
    <s v="NRES"/>
    <x v="0"/>
    <n v="444"/>
  </r>
  <r>
    <x v="0"/>
    <n v="2167"/>
    <s v="Fall 2016"/>
    <x v="1"/>
    <s v="EOT"/>
    <s v="ARTM"/>
    <x v="0"/>
    <x v="0"/>
    <s v="NRES"/>
    <x v="0"/>
    <n v="73"/>
  </r>
  <r>
    <x v="0"/>
    <n v="2224"/>
    <s v="Summer 2022"/>
    <x v="0"/>
    <s v="EOT"/>
    <s v="CLAS"/>
    <x v="7"/>
    <x v="0"/>
    <s v="RES"/>
    <x v="1"/>
    <n v="350"/>
  </r>
  <r>
    <x v="0"/>
    <n v="2197"/>
    <s v="Fall 2019"/>
    <x v="4"/>
    <s v="EOT"/>
    <s v="PAFF"/>
    <x v="1"/>
    <x v="0"/>
    <s v="RES"/>
    <x v="1"/>
    <n v="1831"/>
  </r>
  <r>
    <x v="0"/>
    <n v="2187"/>
    <s v="Fall 2018"/>
    <x v="6"/>
    <s v="EOT"/>
    <s v="BUSN"/>
    <x v="3"/>
    <x v="1"/>
    <s v="RES"/>
    <x v="1"/>
    <n v="12272"/>
  </r>
  <r>
    <x v="0"/>
    <n v="2197"/>
    <s v="Fall 2019"/>
    <x v="4"/>
    <s v="EOT"/>
    <s v="ARTM"/>
    <x v="0"/>
    <x v="1"/>
    <s v="RES"/>
    <x v="1"/>
    <n v="13285"/>
  </r>
  <r>
    <x v="0"/>
    <n v="2201"/>
    <s v="Spring 2020"/>
    <x v="4"/>
    <s v="EOT"/>
    <s v="BUSN"/>
    <x v="3"/>
    <x v="0"/>
    <s v="NRES"/>
    <x v="0"/>
    <n v="1354"/>
  </r>
  <r>
    <x v="0"/>
    <n v="2214"/>
    <s v="Summer 2021"/>
    <x v="8"/>
    <s v="EOT"/>
    <s v="CLAS"/>
    <x v="7"/>
    <x v="0"/>
    <s v="NRES"/>
    <x v="0"/>
    <n v="63"/>
  </r>
  <r>
    <x v="0"/>
    <n v="2227"/>
    <s v="Fall 2022"/>
    <x v="0"/>
    <s v="EOT"/>
    <s v="EDUC"/>
    <x v="2"/>
    <x v="1"/>
    <s v="NRES"/>
    <x v="0"/>
    <n v="686"/>
  </r>
  <r>
    <x v="0"/>
    <n v="2227"/>
    <s v="Fall 2022"/>
    <x v="0"/>
    <s v="EOT"/>
    <s v="ENGR"/>
    <x v="6"/>
    <x v="0"/>
    <s v="NRES"/>
    <x v="0"/>
    <n v="1705"/>
  </r>
  <r>
    <x v="0"/>
    <n v="2164"/>
    <s v="Summer 2016"/>
    <x v="1"/>
    <s v="EOT"/>
    <s v="BUSN"/>
    <x v="3"/>
    <x v="0"/>
    <s v="NRES"/>
    <x v="0"/>
    <n v="353"/>
  </r>
  <r>
    <x v="0"/>
    <n v="2204"/>
    <s v="Summer 2020"/>
    <x v="9"/>
    <s v="EOT"/>
    <s v="BUSN"/>
    <x v="3"/>
    <x v="0"/>
    <s v="RES"/>
    <x v="1"/>
    <n v="2569"/>
  </r>
  <r>
    <x v="0"/>
    <n v="2161"/>
    <s v="Spring 2016"/>
    <x v="2"/>
    <s v="EOT"/>
    <s v="EDUC"/>
    <x v="2"/>
    <x v="1"/>
    <s v="RES"/>
    <x v="1"/>
    <n v="2508"/>
  </r>
  <r>
    <x v="0"/>
    <n v="2167"/>
    <s v="Fall 2016"/>
    <x v="1"/>
    <s v="EOT"/>
    <s v="EDUC"/>
    <x v="2"/>
    <x v="0"/>
    <s v="NRES"/>
    <x v="0"/>
    <n v="565"/>
  </r>
  <r>
    <x v="0"/>
    <n v="2197"/>
    <s v="Fall 2019"/>
    <x v="4"/>
    <s v="EOT"/>
    <s v="EDUC"/>
    <x v="2"/>
    <x v="1"/>
    <s v="RES"/>
    <x v="1"/>
    <n v="4443"/>
  </r>
  <r>
    <x v="0"/>
    <n v="2254"/>
    <s v="Summer 2025"/>
    <x v="7"/>
    <s v="EOT"/>
    <s v="ARPL"/>
    <x v="4"/>
    <x v="0"/>
    <s v="NRES"/>
    <x v="0"/>
    <n v="25"/>
  </r>
  <r>
    <x v="0"/>
    <n v="2251"/>
    <s v="Spring 2025"/>
    <x v="10"/>
    <s v="EOT"/>
    <s v="ARPL"/>
    <x v="4"/>
    <x v="1"/>
    <s v="NRES"/>
    <x v="0"/>
    <n v="513"/>
  </r>
  <r>
    <x v="0"/>
    <n v="2237"/>
    <s v="Fall 2023"/>
    <x v="5"/>
    <s v="EOT"/>
    <s v="ARTM"/>
    <x v="0"/>
    <x v="1"/>
    <s v="NRES"/>
    <x v="0"/>
    <n v="3106"/>
  </r>
  <r>
    <x v="0"/>
    <n v="2187"/>
    <s v="Fall 2018"/>
    <x v="6"/>
    <s v="EOT"/>
    <s v="ARPL"/>
    <x v="4"/>
    <x v="0"/>
    <s v="RES"/>
    <x v="1"/>
    <n v="3882"/>
  </r>
  <r>
    <x v="0"/>
    <n v="2257"/>
    <s v="Fall 2025"/>
    <x v="7"/>
    <s v="EOT"/>
    <s v="CRSS"/>
    <x v="5"/>
    <x v="1"/>
    <s v="NRES"/>
    <x v="0"/>
    <n v="141"/>
  </r>
  <r>
    <x v="0"/>
    <n v="2224"/>
    <s v="Summer 2022"/>
    <x v="0"/>
    <s v="EOT"/>
    <s v="PAFF"/>
    <x v="1"/>
    <x v="1"/>
    <s v="RES"/>
    <x v="1"/>
    <n v="464"/>
  </r>
  <r>
    <x v="0"/>
    <n v="2154"/>
    <s v="Summer 2015"/>
    <x v="2"/>
    <s v="EOT"/>
    <s v="ARPL"/>
    <x v="4"/>
    <x v="0"/>
    <s v="NRES"/>
    <x v="0"/>
    <n v="60"/>
  </r>
  <r>
    <x v="0"/>
    <n v="2171"/>
    <s v="Spring 2017"/>
    <x v="1"/>
    <s v="EOT"/>
    <s v="EDUC"/>
    <x v="2"/>
    <x v="1"/>
    <s v="NRES"/>
    <x v="0"/>
    <n v="236"/>
  </r>
  <r>
    <x v="0"/>
    <n v="2251"/>
    <s v="Spring 2025"/>
    <x v="10"/>
    <s v="EOT"/>
    <s v="CLAS"/>
    <x v="7"/>
    <x v="0"/>
    <s v="NRES"/>
    <x v="0"/>
    <n v="509"/>
  </r>
  <r>
    <x v="0"/>
    <n v="2154"/>
    <s v="Summer 2015"/>
    <x v="2"/>
    <s v="EOT"/>
    <s v="EDUC"/>
    <x v="2"/>
    <x v="0"/>
    <s v="NRES"/>
    <x v="0"/>
    <n v="269"/>
  </r>
  <r>
    <x v="0"/>
    <n v="2237"/>
    <s v="Fall 2023"/>
    <x v="5"/>
    <s v="EOT"/>
    <s v="PAFF"/>
    <x v="1"/>
    <x v="1"/>
    <s v="NRES"/>
    <x v="0"/>
    <n v="253"/>
  </r>
  <r>
    <x v="0"/>
    <n v="2244"/>
    <s v="Summer 2024"/>
    <x v="10"/>
    <s v="EOT"/>
    <s v="ARTM"/>
    <x v="0"/>
    <x v="0"/>
    <s v="NRES"/>
    <x v="0"/>
    <n v="20"/>
  </r>
  <r>
    <x v="0"/>
    <n v="2157"/>
    <s v="Fall 2015"/>
    <x v="2"/>
    <s v="EOT"/>
    <s v="ARPL"/>
    <x v="4"/>
    <x v="0"/>
    <s v="NRES"/>
    <x v="0"/>
    <n v="1009"/>
  </r>
  <r>
    <x v="0"/>
    <n v="2227"/>
    <s v="Fall 2022"/>
    <x v="0"/>
    <s v="EOT"/>
    <s v="PAFF"/>
    <x v="1"/>
    <x v="1"/>
    <s v="NRES"/>
    <x v="0"/>
    <n v="288"/>
  </r>
  <r>
    <x v="0"/>
    <n v="2214"/>
    <s v="Summer 2021"/>
    <x v="8"/>
    <s v="EOT"/>
    <s v="CRSS"/>
    <x v="5"/>
    <x v="1"/>
    <s v="RES"/>
    <x v="1"/>
    <n v="63"/>
  </r>
  <r>
    <x v="0"/>
    <n v="2224"/>
    <s v="Summer 2022"/>
    <x v="0"/>
    <s v="EOT"/>
    <s v="PAFF"/>
    <x v="1"/>
    <x v="1"/>
    <s v="NRES"/>
    <x v="0"/>
    <n v="42"/>
  </r>
  <r>
    <x v="0"/>
    <n v="2181"/>
    <s v="Spring 2018"/>
    <x v="3"/>
    <s v="EOT"/>
    <s v="CRSS"/>
    <x v="5"/>
    <x v="1"/>
    <s v="RES"/>
    <x v="1"/>
    <n v="721"/>
  </r>
  <r>
    <x v="0"/>
    <n v="2224"/>
    <s v="Summer 2022"/>
    <x v="0"/>
    <s v="EOT"/>
    <s v="BUSN"/>
    <x v="3"/>
    <x v="0"/>
    <s v="NRES"/>
    <x v="0"/>
    <n v="718"/>
  </r>
  <r>
    <x v="0"/>
    <n v="2257"/>
    <s v="Fall 2025"/>
    <x v="7"/>
    <s v="EOT"/>
    <s v="ENGR"/>
    <x v="6"/>
    <x v="1"/>
    <s v="NRES"/>
    <x v="0"/>
    <n v="1685"/>
  </r>
  <r>
    <x v="0"/>
    <n v="2181"/>
    <s v="Spring 2018"/>
    <x v="3"/>
    <s v="EOT"/>
    <s v="PAFF"/>
    <x v="1"/>
    <x v="1"/>
    <s v="NRES"/>
    <x v="0"/>
    <n v="401"/>
  </r>
  <r>
    <x v="0"/>
    <n v="2234"/>
    <s v="Summer 2023"/>
    <x v="5"/>
    <s v="EOT"/>
    <s v="PAFF"/>
    <x v="1"/>
    <x v="1"/>
    <s v="RES"/>
    <x v="1"/>
    <n v="430"/>
  </r>
  <r>
    <x v="0"/>
    <n v="2194"/>
    <s v="Summer 2019"/>
    <x v="4"/>
    <s v="EOT"/>
    <s v="PAFF"/>
    <x v="1"/>
    <x v="1"/>
    <s v="NRES"/>
    <x v="0"/>
    <n v="149"/>
  </r>
  <r>
    <x v="0"/>
    <n v="2201"/>
    <s v="Spring 2020"/>
    <x v="4"/>
    <s v="EOT"/>
    <s v="CRSS"/>
    <x v="5"/>
    <x v="0"/>
    <s v="RES"/>
    <x v="1"/>
    <n v="10"/>
  </r>
  <r>
    <x v="0"/>
    <n v="2251"/>
    <s v="Spring 2025"/>
    <x v="10"/>
    <s v="EOT"/>
    <s v="CRSS"/>
    <x v="5"/>
    <x v="1"/>
    <s v="NRES"/>
    <x v="0"/>
    <n v="81"/>
  </r>
  <r>
    <x v="0"/>
    <n v="2154"/>
    <s v="Summer 2015"/>
    <x v="2"/>
    <s v="EOT"/>
    <s v="ENGR"/>
    <x v="6"/>
    <x v="0"/>
    <s v="RES"/>
    <x v="1"/>
    <n v="102"/>
  </r>
  <r>
    <x v="0"/>
    <n v="2197"/>
    <s v="Fall 2019"/>
    <x v="4"/>
    <s v="EOT"/>
    <s v="ARTM"/>
    <x v="0"/>
    <x v="1"/>
    <s v="NRES"/>
    <x v="0"/>
    <n v="2855"/>
  </r>
  <r>
    <x v="0"/>
    <n v="2207"/>
    <s v="Fall 2020"/>
    <x v="9"/>
    <s v="EOT"/>
    <s v="ARTM"/>
    <x v="0"/>
    <x v="1"/>
    <s v="RES"/>
    <x v="1"/>
    <n v="13282"/>
  </r>
  <r>
    <x v="0"/>
    <n v="2181"/>
    <s v="Spring 2018"/>
    <x v="3"/>
    <s v="EOT"/>
    <s v="CRSS"/>
    <x v="5"/>
    <x v="0"/>
    <s v="RES"/>
    <x v="1"/>
    <n v="53"/>
  </r>
  <r>
    <x v="0"/>
    <n v="2181"/>
    <s v="Spring 2018"/>
    <x v="3"/>
    <s v="EOT"/>
    <s v="PAFF"/>
    <x v="1"/>
    <x v="0"/>
    <s v="RES"/>
    <x v="1"/>
    <n v="1573"/>
  </r>
  <r>
    <x v="0"/>
    <n v="2231"/>
    <s v="Spring 2023"/>
    <x v="0"/>
    <s v="EOT"/>
    <s v="PAFF"/>
    <x v="1"/>
    <x v="1"/>
    <s v="NRES"/>
    <x v="0"/>
    <n v="256"/>
  </r>
  <r>
    <x v="0"/>
    <n v="2167"/>
    <s v="Fall 2016"/>
    <x v="1"/>
    <s v="EOT"/>
    <s v="CRSS"/>
    <x v="5"/>
    <x v="0"/>
    <s v="RES"/>
    <x v="1"/>
    <n v="12"/>
  </r>
  <r>
    <x v="0"/>
    <n v="2247"/>
    <s v="Fall 2024"/>
    <x v="10"/>
    <s v="EOT"/>
    <s v="ARTM"/>
    <x v="0"/>
    <x v="0"/>
    <s v="RES"/>
    <x v="1"/>
    <n v="207"/>
  </r>
  <r>
    <x v="0"/>
    <n v="2161"/>
    <s v="Spring 2016"/>
    <x v="2"/>
    <s v="EOT"/>
    <s v="ARPL"/>
    <x v="4"/>
    <x v="0"/>
    <s v="NRES"/>
    <x v="0"/>
    <n v="775"/>
  </r>
  <r>
    <x v="0"/>
    <n v="2164"/>
    <s v="Summer 2016"/>
    <x v="1"/>
    <s v="EOT"/>
    <s v="CRSS"/>
    <x v="5"/>
    <x v="0"/>
    <s v="RES"/>
    <x v="1"/>
    <n v="4"/>
  </r>
  <r>
    <x v="0"/>
    <n v="2214"/>
    <s v="Summer 2021"/>
    <x v="8"/>
    <s v="EOT"/>
    <s v="ARTM"/>
    <x v="0"/>
    <x v="1"/>
    <s v="NRES"/>
    <x v="0"/>
    <n v="338"/>
  </r>
  <r>
    <x v="0"/>
    <n v="2257"/>
    <s v="Fall 2025"/>
    <x v="7"/>
    <s v="EOT"/>
    <s v="CLAS"/>
    <x v="7"/>
    <x v="0"/>
    <s v="RES"/>
    <x v="1"/>
    <n v="2705"/>
  </r>
  <r>
    <x v="0"/>
    <n v="2181"/>
    <s v="Spring 2018"/>
    <x v="3"/>
    <s v="EOT"/>
    <s v="CRSS"/>
    <x v="5"/>
    <x v="0"/>
    <s v="NRES"/>
    <x v="0"/>
    <n v="3"/>
  </r>
  <r>
    <x v="0"/>
    <n v="2257"/>
    <s v="Fall 2025"/>
    <x v="7"/>
    <s v="EOT"/>
    <s v="ARTM"/>
    <x v="0"/>
    <x v="1"/>
    <s v="RES"/>
    <x v="1"/>
    <n v="12394"/>
  </r>
  <r>
    <x v="0"/>
    <n v="2211"/>
    <s v="Spring 2021"/>
    <x v="9"/>
    <s v="EOT"/>
    <s v="EDUC"/>
    <x v="2"/>
    <x v="0"/>
    <s v="NRES"/>
    <x v="0"/>
    <n v="615"/>
  </r>
  <r>
    <x v="0"/>
    <n v="2157"/>
    <s v="Fall 2015"/>
    <x v="2"/>
    <s v="EOT"/>
    <s v="CLAS"/>
    <x v="7"/>
    <x v="0"/>
    <s v="RES"/>
    <x v="1"/>
    <n v="2822"/>
  </r>
  <r>
    <x v="0"/>
    <n v="2251"/>
    <s v="Spring 2025"/>
    <x v="10"/>
    <s v="EOT"/>
    <s v="CLAS"/>
    <x v="7"/>
    <x v="1"/>
    <s v="CEES"/>
    <x v="0"/>
    <n v="3"/>
  </r>
  <r>
    <x v="0"/>
    <n v="2254"/>
    <s v="Summer 2025"/>
    <x v="7"/>
    <s v="EOT"/>
    <s v="PAFF"/>
    <x v="1"/>
    <x v="1"/>
    <s v="RES"/>
    <x v="1"/>
    <n v="549"/>
  </r>
  <r>
    <x v="0"/>
    <n v="2157"/>
    <s v="Fall 2015"/>
    <x v="2"/>
    <s v="EOT"/>
    <s v="ENGR"/>
    <x v="6"/>
    <x v="1"/>
    <s v="NULL"/>
    <x v="0"/>
    <n v="3"/>
  </r>
  <r>
    <x v="0"/>
    <n v="2197"/>
    <s v="Fall 2019"/>
    <x v="4"/>
    <s v="EOT"/>
    <s v="EDUC"/>
    <x v="2"/>
    <x v="0"/>
    <s v="RES"/>
    <x v="1"/>
    <n v="6033.5"/>
  </r>
  <r>
    <x v="0"/>
    <n v="2214"/>
    <s v="Summer 2021"/>
    <x v="8"/>
    <s v="EOT"/>
    <s v="EDUC"/>
    <x v="2"/>
    <x v="1"/>
    <s v="NRES"/>
    <x v="0"/>
    <n v="137"/>
  </r>
  <r>
    <x v="0"/>
    <n v="2157"/>
    <s v="Fall 2015"/>
    <x v="2"/>
    <s v="EOT"/>
    <s v="ENGR"/>
    <x v="6"/>
    <x v="1"/>
    <s v="RES"/>
    <x v="1"/>
    <n v="7430"/>
  </r>
  <r>
    <x v="0"/>
    <n v="2197"/>
    <s v="Fall 2019"/>
    <x v="4"/>
    <s v="EOT"/>
    <s v="BUSN"/>
    <x v="3"/>
    <x v="1"/>
    <s v="NRES"/>
    <x v="0"/>
    <n v="1672"/>
  </r>
  <r>
    <x v="0"/>
    <n v="2234"/>
    <s v="Summer 2023"/>
    <x v="5"/>
    <s v="EOT"/>
    <s v="ARPL"/>
    <x v="4"/>
    <x v="1"/>
    <s v="NRES"/>
    <x v="0"/>
    <n v="12"/>
  </r>
  <r>
    <x v="0"/>
    <n v="2237"/>
    <s v="Fall 2023"/>
    <x v="5"/>
    <s v="EOT"/>
    <s v="PAFF"/>
    <x v="1"/>
    <x v="0"/>
    <s v="NRES"/>
    <x v="0"/>
    <n v="482"/>
  </r>
  <r>
    <x v="0"/>
    <n v="2227"/>
    <s v="Fall 2022"/>
    <x v="0"/>
    <s v="EOT"/>
    <s v="ARPL"/>
    <x v="4"/>
    <x v="0"/>
    <s v="NRES"/>
    <x v="0"/>
    <n v="656"/>
  </r>
  <r>
    <x v="0"/>
    <n v="2221"/>
    <s v="Spring 2022"/>
    <x v="8"/>
    <s v="EOT"/>
    <s v="EDUC"/>
    <x v="2"/>
    <x v="0"/>
    <s v="NRES"/>
    <x v="0"/>
    <n v="782"/>
  </r>
  <r>
    <x v="0"/>
    <n v="2174"/>
    <s v="Summer 2017"/>
    <x v="3"/>
    <s v="EOT"/>
    <s v="ENGR"/>
    <x v="6"/>
    <x v="0"/>
    <s v="RES"/>
    <x v="1"/>
    <n v="166"/>
  </r>
  <r>
    <x v="0"/>
    <n v="2254"/>
    <s v="Summer 2025"/>
    <x v="7"/>
    <s v="EOT"/>
    <s v="ARTM"/>
    <x v="0"/>
    <x v="1"/>
    <s v="RES"/>
    <x v="1"/>
    <n v="252"/>
  </r>
  <r>
    <x v="0"/>
    <n v="2234"/>
    <s v="Summer 2023"/>
    <x v="5"/>
    <s v="EOT"/>
    <s v="ARPL"/>
    <x v="4"/>
    <x v="1"/>
    <s v="RES"/>
    <x v="1"/>
    <n v="277"/>
  </r>
  <r>
    <x v="0"/>
    <n v="2187"/>
    <s v="Fall 2018"/>
    <x v="6"/>
    <s v="EOT"/>
    <s v="EDUC"/>
    <x v="2"/>
    <x v="1"/>
    <s v="RES"/>
    <x v="1"/>
    <n v="4099"/>
  </r>
  <r>
    <x v="0"/>
    <n v="2171"/>
    <s v="Spring 2017"/>
    <x v="1"/>
    <s v="EOT"/>
    <s v="ARPL"/>
    <x v="4"/>
    <x v="0"/>
    <s v="RES"/>
    <x v="1"/>
    <n v="3341"/>
  </r>
  <r>
    <x v="0"/>
    <n v="2157"/>
    <s v="Fall 2015"/>
    <x v="2"/>
    <s v="EOT"/>
    <s v="ARPL"/>
    <x v="4"/>
    <x v="1"/>
    <s v="RES"/>
    <x v="1"/>
    <n v="1821"/>
  </r>
  <r>
    <x v="0"/>
    <n v="2174"/>
    <s v="Summer 2017"/>
    <x v="3"/>
    <s v="EOT"/>
    <s v="CLAS"/>
    <x v="7"/>
    <x v="0"/>
    <s v="RES"/>
    <x v="1"/>
    <n v="511"/>
  </r>
  <r>
    <x v="0"/>
    <n v="2191"/>
    <s v="Spring 2019"/>
    <x v="6"/>
    <s v="EOT"/>
    <s v="PAFF"/>
    <x v="1"/>
    <x v="1"/>
    <s v="RES"/>
    <x v="1"/>
    <n v="2465"/>
  </r>
  <r>
    <x v="0"/>
    <n v="2201"/>
    <s v="Spring 2020"/>
    <x v="4"/>
    <s v="EOT"/>
    <s v="PAFF"/>
    <x v="1"/>
    <x v="0"/>
    <s v="RES"/>
    <x v="1"/>
    <n v="1830"/>
  </r>
  <r>
    <x v="0"/>
    <n v="2244"/>
    <s v="Summer 2024"/>
    <x v="10"/>
    <s v="EOT"/>
    <s v="ENGR"/>
    <x v="6"/>
    <x v="1"/>
    <s v="NRES"/>
    <x v="0"/>
    <n v="317"/>
  </r>
  <r>
    <x v="0"/>
    <n v="2204"/>
    <s v="Summer 2020"/>
    <x v="9"/>
    <s v="EOT"/>
    <s v="CLAS"/>
    <x v="7"/>
    <x v="0"/>
    <s v="NRES"/>
    <x v="0"/>
    <n v="56"/>
  </r>
  <r>
    <x v="0"/>
    <n v="2227"/>
    <s v="Fall 2022"/>
    <x v="0"/>
    <s v="EOT"/>
    <s v="ARPL"/>
    <x v="4"/>
    <x v="1"/>
    <s v="NRES"/>
    <x v="0"/>
    <n v="555"/>
  </r>
  <r>
    <x v="0"/>
    <n v="2251"/>
    <s v="Spring 2025"/>
    <x v="10"/>
    <s v="EOT"/>
    <s v="BUSN"/>
    <x v="3"/>
    <x v="0"/>
    <s v="NRES"/>
    <x v="0"/>
    <n v="1698"/>
  </r>
  <r>
    <x v="0"/>
    <n v="2247"/>
    <s v="Fall 2024"/>
    <x v="10"/>
    <s v="EOT"/>
    <s v="CLAS"/>
    <x v="7"/>
    <x v="0"/>
    <s v="NRES"/>
    <x v="0"/>
    <n v="573"/>
  </r>
  <r>
    <x v="0"/>
    <n v="2237"/>
    <s v="Fall 2023"/>
    <x v="5"/>
    <s v="EOT"/>
    <s v="ARPL"/>
    <x v="4"/>
    <x v="1"/>
    <s v="RES"/>
    <x v="1"/>
    <n v="3738"/>
  </r>
  <r>
    <x v="0"/>
    <n v="2244"/>
    <s v="Summer 2024"/>
    <x v="10"/>
    <s v="EOT"/>
    <s v="CLAS"/>
    <x v="7"/>
    <x v="1"/>
    <s v="RES"/>
    <x v="1"/>
    <n v="10764"/>
  </r>
  <r>
    <x v="0"/>
    <n v="2237"/>
    <s v="Fall 2023"/>
    <x v="5"/>
    <s v="EOT"/>
    <s v="EDUC"/>
    <x v="2"/>
    <x v="1"/>
    <s v="RES"/>
    <x v="1"/>
    <n v="3709"/>
  </r>
  <r>
    <x v="0"/>
    <n v="2187"/>
    <s v="Fall 2018"/>
    <x v="6"/>
    <s v="EOT"/>
    <s v="CRSS"/>
    <x v="5"/>
    <x v="1"/>
    <s v="NRES"/>
    <x v="0"/>
    <n v="95"/>
  </r>
  <r>
    <x v="0"/>
    <n v="2181"/>
    <s v="Spring 2018"/>
    <x v="3"/>
    <s v="EOT"/>
    <s v="ARTM"/>
    <x v="0"/>
    <x v="0"/>
    <s v="RES"/>
    <x v="1"/>
    <n v="125"/>
  </r>
  <r>
    <x v="0"/>
    <n v="2207"/>
    <s v="Fall 2020"/>
    <x v="9"/>
    <s v="EOT"/>
    <s v="ARTM"/>
    <x v="0"/>
    <x v="0"/>
    <s v="RES"/>
    <x v="1"/>
    <n v="141"/>
  </r>
  <r>
    <x v="0"/>
    <n v="2237"/>
    <s v="Fall 2023"/>
    <x v="5"/>
    <s v="EOT"/>
    <s v="ARTM"/>
    <x v="0"/>
    <x v="0"/>
    <s v="RES"/>
    <x v="1"/>
    <n v="197"/>
  </r>
  <r>
    <x v="0"/>
    <n v="2167"/>
    <s v="Fall 2016"/>
    <x v="1"/>
    <s v="EOT"/>
    <s v="EDUC"/>
    <x v="2"/>
    <x v="0"/>
    <s v="RES"/>
    <x v="1"/>
    <n v="6204"/>
  </r>
  <r>
    <x v="0"/>
    <n v="2257"/>
    <s v="Fall 2025"/>
    <x v="7"/>
    <s v="EOT"/>
    <s v="PAFF"/>
    <x v="1"/>
    <x v="1"/>
    <s v="NRES"/>
    <x v="0"/>
    <n v="303"/>
  </r>
  <r>
    <x v="0"/>
    <n v="2167"/>
    <s v="Fall 2016"/>
    <x v="1"/>
    <s v="EOT"/>
    <s v="ARPL"/>
    <x v="4"/>
    <x v="0"/>
    <s v="RES"/>
    <x v="1"/>
    <n v="3831"/>
  </r>
  <r>
    <x v="0"/>
    <n v="2204"/>
    <s v="Summer 2020"/>
    <x v="9"/>
    <s v="EOT"/>
    <s v="ENGR"/>
    <x v="6"/>
    <x v="1"/>
    <s v="NRES"/>
    <x v="0"/>
    <n v="393"/>
  </r>
  <r>
    <x v="0"/>
    <n v="2207"/>
    <s v="Fall 2020"/>
    <x v="9"/>
    <s v="EOT"/>
    <s v="ENGR"/>
    <x v="6"/>
    <x v="0"/>
    <s v="RES"/>
    <x v="1"/>
    <n v="1679.5"/>
  </r>
  <r>
    <x v="0"/>
    <n v="2207"/>
    <s v="Fall 2020"/>
    <x v="9"/>
    <s v="EOT"/>
    <s v="ARPL"/>
    <x v="4"/>
    <x v="1"/>
    <s v="NRES"/>
    <x v="0"/>
    <n v="699"/>
  </r>
  <r>
    <x v="0"/>
    <n v="2211"/>
    <s v="Spring 2021"/>
    <x v="9"/>
    <s v="EOT"/>
    <s v="PAFF"/>
    <x v="1"/>
    <x v="1"/>
    <s v="NRES"/>
    <x v="0"/>
    <n v="290"/>
  </r>
  <r>
    <x v="0"/>
    <n v="2201"/>
    <s v="Spring 2020"/>
    <x v="4"/>
    <s v="EOT"/>
    <s v="BUSN"/>
    <x v="3"/>
    <x v="1"/>
    <s v="NRES"/>
    <x v="0"/>
    <n v="1676"/>
  </r>
  <r>
    <x v="0"/>
    <n v="2197"/>
    <s v="Fall 2019"/>
    <x v="4"/>
    <s v="EOT"/>
    <s v="ARTM"/>
    <x v="0"/>
    <x v="0"/>
    <s v="NRES"/>
    <x v="0"/>
    <n v="76"/>
  </r>
  <r>
    <x v="0"/>
    <n v="2251"/>
    <s v="Spring 2025"/>
    <x v="10"/>
    <s v="EOT"/>
    <s v="ARTM"/>
    <x v="0"/>
    <x v="0"/>
    <s v="NRES"/>
    <x v="0"/>
    <n v="31"/>
  </r>
  <r>
    <x v="0"/>
    <n v="2157"/>
    <s v="Fall 2015"/>
    <x v="2"/>
    <s v="EOT"/>
    <s v="CRSS"/>
    <x v="5"/>
    <x v="1"/>
    <s v="NRES"/>
    <x v="0"/>
    <n v="70"/>
  </r>
  <r>
    <x v="0"/>
    <n v="2217"/>
    <s v="Fall 2021"/>
    <x v="8"/>
    <s v="EOT"/>
    <s v="ARTM"/>
    <x v="0"/>
    <x v="1"/>
    <s v="NRES"/>
    <x v="0"/>
    <n v="2736"/>
  </r>
  <r>
    <x v="0"/>
    <n v="2214"/>
    <s v="Summer 2021"/>
    <x v="8"/>
    <s v="EOT"/>
    <s v="ARPL"/>
    <x v="4"/>
    <x v="1"/>
    <s v="RES"/>
    <x v="1"/>
    <n v="306"/>
  </r>
  <r>
    <x v="0"/>
    <n v="2157"/>
    <s v="Fall 2015"/>
    <x v="2"/>
    <s v="EOT"/>
    <s v="ARTM"/>
    <x v="0"/>
    <x v="1"/>
    <s v="NRES"/>
    <x v="0"/>
    <n v="1854"/>
  </r>
  <r>
    <x v="0"/>
    <n v="2237"/>
    <s v="Fall 2023"/>
    <x v="5"/>
    <s v="EOT"/>
    <s v="EDUC"/>
    <x v="2"/>
    <x v="0"/>
    <s v="NRES"/>
    <x v="0"/>
    <n v="752"/>
  </r>
  <r>
    <x v="0"/>
    <n v="2214"/>
    <s v="Summer 2021"/>
    <x v="8"/>
    <s v="EOT"/>
    <s v="EDUC"/>
    <x v="2"/>
    <x v="0"/>
    <s v="RES"/>
    <x v="1"/>
    <n v="3959"/>
  </r>
  <r>
    <x v="0"/>
    <n v="2247"/>
    <s v="Fall 2024"/>
    <x v="10"/>
    <s v="EOT"/>
    <s v="ARPL"/>
    <x v="4"/>
    <x v="1"/>
    <s v="NRES"/>
    <x v="0"/>
    <n v="519"/>
  </r>
  <r>
    <x v="0"/>
    <n v="2241"/>
    <s v="Spring 2024"/>
    <x v="5"/>
    <s v="EOT"/>
    <s v="ENGR"/>
    <x v="6"/>
    <x v="0"/>
    <s v="NRES"/>
    <x v="0"/>
    <n v="1300"/>
  </r>
  <r>
    <x v="0"/>
    <n v="2201"/>
    <s v="Spring 2020"/>
    <x v="4"/>
    <s v="EOT"/>
    <s v="PAFF"/>
    <x v="1"/>
    <x v="1"/>
    <s v="RES"/>
    <x v="1"/>
    <n v="2679"/>
  </r>
  <r>
    <x v="0"/>
    <n v="2204"/>
    <s v="Summer 2020"/>
    <x v="9"/>
    <s v="EOT"/>
    <s v="PAFF"/>
    <x v="1"/>
    <x v="0"/>
    <s v="RES"/>
    <x v="1"/>
    <n v="969"/>
  </r>
  <r>
    <x v="0"/>
    <n v="2257"/>
    <s v="Fall 2025"/>
    <x v="7"/>
    <s v="EOT"/>
    <s v="EDUC"/>
    <x v="2"/>
    <x v="0"/>
    <s v="NRES"/>
    <x v="0"/>
    <n v="755"/>
  </r>
  <r>
    <x v="0"/>
    <n v="2221"/>
    <s v="Spring 2022"/>
    <x v="8"/>
    <s v="EOT"/>
    <s v="CRSS"/>
    <x v="5"/>
    <x v="1"/>
    <s v="RES"/>
    <x v="1"/>
    <n v="347"/>
  </r>
  <r>
    <x v="0"/>
    <n v="2181"/>
    <s v="Spring 2018"/>
    <x v="3"/>
    <s v="EOT"/>
    <s v="CRSS"/>
    <x v="5"/>
    <x v="1"/>
    <s v="NRES"/>
    <x v="0"/>
    <n v="103"/>
  </r>
  <r>
    <x v="0"/>
    <n v="2174"/>
    <s v="Summer 2017"/>
    <x v="3"/>
    <s v="EOT"/>
    <s v="EDUC"/>
    <x v="2"/>
    <x v="0"/>
    <s v="NRES"/>
    <x v="0"/>
    <n v="245"/>
  </r>
  <r>
    <x v="0"/>
    <n v="2217"/>
    <s v="Fall 2021"/>
    <x v="8"/>
    <s v="EOT"/>
    <s v="CRSS"/>
    <x v="5"/>
    <x v="1"/>
    <s v="NRES"/>
    <x v="0"/>
    <n v="124"/>
  </r>
  <r>
    <x v="0"/>
    <n v="2197"/>
    <s v="Fall 2019"/>
    <x v="4"/>
    <s v="EOT"/>
    <s v="CLAS"/>
    <x v="7"/>
    <x v="0"/>
    <s v="NRES"/>
    <x v="0"/>
    <n v="615"/>
  </r>
  <r>
    <x v="0"/>
    <n v="2191"/>
    <s v="Spring 2019"/>
    <x v="6"/>
    <s v="EOT"/>
    <s v="EDUC"/>
    <x v="2"/>
    <x v="0"/>
    <s v="RES"/>
    <x v="1"/>
    <n v="6313"/>
  </r>
  <r>
    <x v="0"/>
    <n v="2177"/>
    <s v="Fall 2017"/>
    <x v="3"/>
    <s v="EOT"/>
    <s v="PAFF"/>
    <x v="1"/>
    <x v="1"/>
    <s v="NRES"/>
    <x v="0"/>
    <n v="347"/>
  </r>
  <r>
    <x v="0"/>
    <n v="2251"/>
    <s v="Spring 2025"/>
    <x v="10"/>
    <s v="EOT"/>
    <s v="EDUC"/>
    <x v="2"/>
    <x v="0"/>
    <s v="RES"/>
    <x v="1"/>
    <n v="5157"/>
  </r>
  <r>
    <x v="0"/>
    <n v="2204"/>
    <s v="Summer 2020"/>
    <x v="9"/>
    <s v="EOT"/>
    <s v="PAFF"/>
    <x v="1"/>
    <x v="1"/>
    <s v="RES"/>
    <x v="1"/>
    <n v="608"/>
  </r>
  <r>
    <x v="0"/>
    <n v="2214"/>
    <s v="Summer 2021"/>
    <x v="8"/>
    <s v="EOT"/>
    <s v="ARPL"/>
    <x v="4"/>
    <x v="1"/>
    <s v="NRES"/>
    <x v="0"/>
    <n v="21"/>
  </r>
  <r>
    <x v="0"/>
    <n v="2231"/>
    <s v="Spring 2023"/>
    <x v="0"/>
    <s v="EOT"/>
    <s v="ARPL"/>
    <x v="4"/>
    <x v="1"/>
    <s v="RES"/>
    <x v="1"/>
    <n v="3147"/>
  </r>
  <r>
    <x v="0"/>
    <n v="2261"/>
    <s v="Spring 2026"/>
    <x v="7"/>
    <s v="CENSUS"/>
    <s v="ENGR"/>
    <x v="6"/>
    <x v="0"/>
    <s v="NRES"/>
    <x v="0"/>
    <n v="823"/>
  </r>
  <r>
    <x v="0"/>
    <n v="2234"/>
    <s v="Summer 2023"/>
    <x v="5"/>
    <s v="EOT"/>
    <s v="ARPL"/>
    <x v="4"/>
    <x v="0"/>
    <s v="RES"/>
    <x v="1"/>
    <n v="243"/>
  </r>
  <r>
    <x v="0"/>
    <n v="2191"/>
    <s v="Spring 2019"/>
    <x v="6"/>
    <s v="EOT"/>
    <s v="BUSN"/>
    <x v="3"/>
    <x v="1"/>
    <s v="RES"/>
    <x v="1"/>
    <n v="11445"/>
  </r>
  <r>
    <x v="0"/>
    <n v="2194"/>
    <s v="Summer 2019"/>
    <x v="4"/>
    <s v="EOT"/>
    <s v="ARPL"/>
    <x v="4"/>
    <x v="1"/>
    <s v="RES"/>
    <x v="1"/>
    <n v="174"/>
  </r>
  <r>
    <x v="0"/>
    <n v="2167"/>
    <s v="Fall 2016"/>
    <x v="1"/>
    <s v="EOT"/>
    <s v="ARPL"/>
    <x v="4"/>
    <x v="1"/>
    <s v="RES"/>
    <x v="1"/>
    <n v="2375"/>
  </r>
  <r>
    <x v="0"/>
    <n v="2177"/>
    <s v="Fall 2017"/>
    <x v="3"/>
    <s v="EOT"/>
    <s v="BUSN"/>
    <x v="3"/>
    <x v="1"/>
    <s v="NRES"/>
    <x v="0"/>
    <n v="1811"/>
  </r>
  <r>
    <x v="0"/>
    <n v="2177"/>
    <s v="Fall 2017"/>
    <x v="3"/>
    <s v="EOT"/>
    <s v="PAFF"/>
    <x v="1"/>
    <x v="0"/>
    <s v="NRES"/>
    <x v="0"/>
    <n v="590"/>
  </r>
  <r>
    <x v="0"/>
    <n v="2217"/>
    <s v="Fall 2021"/>
    <x v="8"/>
    <s v="EOT"/>
    <s v="ENGR"/>
    <x v="6"/>
    <x v="1"/>
    <s v="NRES"/>
    <x v="0"/>
    <n v="2427"/>
  </r>
  <r>
    <x v="0"/>
    <n v="2231"/>
    <s v="Spring 2023"/>
    <x v="0"/>
    <s v="EOT"/>
    <s v="PAFF"/>
    <x v="1"/>
    <x v="1"/>
    <s v="RES"/>
    <x v="1"/>
    <n v="2230"/>
  </r>
  <r>
    <x v="0"/>
    <n v="2191"/>
    <s v="Spring 2019"/>
    <x v="6"/>
    <s v="EOT"/>
    <s v="ARTM"/>
    <x v="0"/>
    <x v="1"/>
    <s v="NRES"/>
    <x v="0"/>
    <n v="2733"/>
  </r>
  <r>
    <x v="0"/>
    <n v="2254"/>
    <s v="Summer 2025"/>
    <x v="7"/>
    <s v="EOT"/>
    <s v="ARPL"/>
    <x v="4"/>
    <x v="1"/>
    <s v="RES"/>
    <x v="1"/>
    <n v="425"/>
  </r>
  <r>
    <x v="0"/>
    <n v="2221"/>
    <s v="Spring 2022"/>
    <x v="8"/>
    <s v="EOT"/>
    <s v="ARTM"/>
    <x v="0"/>
    <x v="0"/>
    <s v="RES"/>
    <x v="1"/>
    <n v="204"/>
  </r>
  <r>
    <x v="0"/>
    <n v="2231"/>
    <s v="Spring 2023"/>
    <x v="0"/>
    <s v="EOT"/>
    <s v="BUSN"/>
    <x v="3"/>
    <x v="0"/>
    <s v="NRES"/>
    <x v="0"/>
    <n v="3065"/>
  </r>
  <r>
    <x v="0"/>
    <n v="2167"/>
    <s v="Fall 2016"/>
    <x v="1"/>
    <s v="EOT"/>
    <s v="CRSS"/>
    <x v="5"/>
    <x v="1"/>
    <s v="RES"/>
    <x v="1"/>
    <n v="560"/>
  </r>
  <r>
    <x v="0"/>
    <n v="2207"/>
    <s v="Fall 2020"/>
    <x v="9"/>
    <s v="EOT"/>
    <s v="PAFF"/>
    <x v="1"/>
    <x v="0"/>
    <s v="RES"/>
    <x v="1"/>
    <n v="2119"/>
  </r>
  <r>
    <x v="0"/>
    <n v="2184"/>
    <s v="Summer 2018"/>
    <x v="6"/>
    <s v="EOT"/>
    <s v="PAFF"/>
    <x v="1"/>
    <x v="1"/>
    <s v="RES"/>
    <x v="1"/>
    <n v="559"/>
  </r>
  <r>
    <x v="0"/>
    <n v="2207"/>
    <s v="Fall 2020"/>
    <x v="9"/>
    <s v="EOT"/>
    <s v="CLAS"/>
    <x v="7"/>
    <x v="1"/>
    <s v="RES"/>
    <x v="1"/>
    <n v="63438"/>
  </r>
  <r>
    <x v="0"/>
    <n v="2247"/>
    <s v="Fall 2024"/>
    <x v="10"/>
    <s v="EOT"/>
    <s v="PAFF"/>
    <x v="1"/>
    <x v="1"/>
    <s v="RES"/>
    <x v="1"/>
    <n v="2296"/>
  </r>
  <r>
    <x v="0"/>
    <n v="2221"/>
    <s v="Spring 2022"/>
    <x v="8"/>
    <s v="EOT"/>
    <s v="ENGR"/>
    <x v="6"/>
    <x v="1"/>
    <s v="RES"/>
    <x v="1"/>
    <n v="10241"/>
  </r>
  <r>
    <x v="0"/>
    <n v="2221"/>
    <s v="Spring 2022"/>
    <x v="8"/>
    <s v="EOT"/>
    <s v="EDUC"/>
    <x v="2"/>
    <x v="0"/>
    <s v="RES"/>
    <x v="1"/>
    <n v="6097"/>
  </r>
  <r>
    <x v="0"/>
    <n v="2237"/>
    <s v="Fall 2023"/>
    <x v="5"/>
    <s v="EOT"/>
    <s v="ARPL"/>
    <x v="4"/>
    <x v="0"/>
    <s v="RES"/>
    <x v="1"/>
    <n v="2758"/>
  </r>
  <r>
    <x v="0"/>
    <n v="2201"/>
    <s v="Spring 2020"/>
    <x v="4"/>
    <s v="EOT"/>
    <s v="ARPL"/>
    <x v="4"/>
    <x v="0"/>
    <s v="NRES"/>
    <x v="0"/>
    <n v="529"/>
  </r>
  <r>
    <x v="0"/>
    <n v="2181"/>
    <s v="Spring 2018"/>
    <x v="3"/>
    <s v="EOT"/>
    <s v="ENGR"/>
    <x v="6"/>
    <x v="0"/>
    <s v="NRES"/>
    <x v="0"/>
    <n v="1119"/>
  </r>
  <r>
    <x v="0"/>
    <n v="2181"/>
    <s v="Spring 2018"/>
    <x v="3"/>
    <s v="EOT"/>
    <s v="PAFF"/>
    <x v="1"/>
    <x v="1"/>
    <s v="RES"/>
    <x v="1"/>
    <n v="2270"/>
  </r>
  <r>
    <x v="0"/>
    <n v="2251"/>
    <s v="Spring 2025"/>
    <x v="10"/>
    <s v="EOT"/>
    <s v="ENGR"/>
    <x v="6"/>
    <x v="0"/>
    <s v="NRES"/>
    <x v="0"/>
    <n v="1137"/>
  </r>
  <r>
    <x v="0"/>
    <n v="2254"/>
    <s v="Summer 2025"/>
    <x v="7"/>
    <s v="EOT"/>
    <s v="PAFF"/>
    <x v="1"/>
    <x v="0"/>
    <s v="NRES"/>
    <x v="0"/>
    <n v="63"/>
  </r>
  <r>
    <x v="0"/>
    <n v="2221"/>
    <s v="Spring 2022"/>
    <x v="8"/>
    <s v="EOT"/>
    <s v="CLAS"/>
    <x v="7"/>
    <x v="0"/>
    <s v="NRES"/>
    <x v="0"/>
    <n v="544"/>
  </r>
  <r>
    <x v="0"/>
    <n v="2241"/>
    <s v="Spring 2024"/>
    <x v="5"/>
    <s v="EOT"/>
    <s v="ARTM"/>
    <x v="0"/>
    <x v="1"/>
    <s v="RES"/>
    <x v="1"/>
    <n v="11845"/>
  </r>
  <r>
    <x v="0"/>
    <n v="2247"/>
    <s v="Fall 2024"/>
    <x v="10"/>
    <s v="EOT"/>
    <s v="ENGR"/>
    <x v="6"/>
    <x v="0"/>
    <s v="NRES"/>
    <x v="0"/>
    <n v="1240.5"/>
  </r>
  <r>
    <x v="0"/>
    <n v="2211"/>
    <s v="Spring 2021"/>
    <x v="9"/>
    <s v="EOT"/>
    <s v="EDUC"/>
    <x v="2"/>
    <x v="1"/>
    <s v="NRES"/>
    <x v="0"/>
    <n v="398"/>
  </r>
  <r>
    <x v="0"/>
    <n v="2171"/>
    <s v="Spring 2017"/>
    <x v="1"/>
    <s v="EOT"/>
    <s v="CLAS"/>
    <x v="7"/>
    <x v="0"/>
    <s v="RES"/>
    <x v="1"/>
    <n v="2782"/>
  </r>
  <r>
    <x v="0"/>
    <n v="2164"/>
    <s v="Summer 2016"/>
    <x v="1"/>
    <s v="EOT"/>
    <s v="ENGR"/>
    <x v="6"/>
    <x v="0"/>
    <s v="RES"/>
    <x v="1"/>
    <n v="133"/>
  </r>
  <r>
    <x v="0"/>
    <n v="2177"/>
    <s v="Fall 2017"/>
    <x v="3"/>
    <s v="EOT"/>
    <s v="CRSS"/>
    <x v="5"/>
    <x v="1"/>
    <s v="NRES"/>
    <x v="0"/>
    <n v="101"/>
  </r>
  <r>
    <x v="0"/>
    <n v="2161"/>
    <s v="Spring 2016"/>
    <x v="2"/>
    <s v="EOT"/>
    <s v="EDUC"/>
    <x v="2"/>
    <x v="0"/>
    <s v="NRES"/>
    <x v="0"/>
    <n v="683"/>
  </r>
  <r>
    <x v="0"/>
    <n v="2164"/>
    <s v="Summer 2016"/>
    <x v="1"/>
    <s v="EOT"/>
    <s v="EDUC"/>
    <x v="2"/>
    <x v="1"/>
    <s v="RES"/>
    <x v="1"/>
    <n v="351"/>
  </r>
  <r>
    <x v="0"/>
    <n v="2191"/>
    <s v="Spring 2019"/>
    <x v="6"/>
    <s v="EOT"/>
    <s v="EDUC"/>
    <x v="2"/>
    <x v="1"/>
    <s v="NRES"/>
    <x v="0"/>
    <n v="475"/>
  </r>
  <r>
    <x v="0"/>
    <n v="2194"/>
    <s v="Summer 2019"/>
    <x v="4"/>
    <s v="EOT"/>
    <s v="PAFF"/>
    <x v="1"/>
    <x v="1"/>
    <s v="RES"/>
    <x v="1"/>
    <n v="526"/>
  </r>
  <r>
    <x v="0"/>
    <n v="2231"/>
    <s v="Spring 2023"/>
    <x v="0"/>
    <s v="EOT"/>
    <s v="ENGR"/>
    <x v="6"/>
    <x v="1"/>
    <s v="NRES"/>
    <x v="0"/>
    <n v="2310"/>
  </r>
  <r>
    <x v="0"/>
    <n v="2201"/>
    <s v="Spring 2020"/>
    <x v="4"/>
    <s v="EOT"/>
    <s v="ARTM"/>
    <x v="0"/>
    <x v="1"/>
    <s v="RES"/>
    <x v="1"/>
    <n v="12462"/>
  </r>
  <r>
    <x v="0"/>
    <n v="2157"/>
    <s v="Fall 2015"/>
    <x v="2"/>
    <s v="EOT"/>
    <s v="ARTM"/>
    <x v="0"/>
    <x v="0"/>
    <s v="RES"/>
    <x v="1"/>
    <n v="140"/>
  </r>
  <r>
    <x v="0"/>
    <n v="2261"/>
    <s v="Spring 2026"/>
    <x v="7"/>
    <s v="CENSUS"/>
    <s v="ARPL"/>
    <x v="4"/>
    <x v="0"/>
    <s v="NRES"/>
    <x v="0"/>
    <n v="284"/>
  </r>
  <r>
    <x v="0"/>
    <n v="2244"/>
    <s v="Summer 2024"/>
    <x v="10"/>
    <s v="EOT"/>
    <s v="ENGR"/>
    <x v="6"/>
    <x v="0"/>
    <s v="NRES"/>
    <x v="0"/>
    <n v="70"/>
  </r>
  <r>
    <x v="0"/>
    <n v="2201"/>
    <s v="Spring 2020"/>
    <x v="4"/>
    <s v="EOT"/>
    <s v="BUSN"/>
    <x v="3"/>
    <x v="0"/>
    <s v="RES"/>
    <x v="1"/>
    <n v="4972"/>
  </r>
  <r>
    <x v="0"/>
    <n v="2161"/>
    <s v="Spring 2016"/>
    <x v="2"/>
    <s v="EOT"/>
    <s v="CRSS"/>
    <x v="5"/>
    <x v="0"/>
    <s v="NRES"/>
    <x v="0"/>
    <n v="4"/>
  </r>
  <r>
    <x v="0"/>
    <n v="2251"/>
    <s v="Spring 2025"/>
    <x v="10"/>
    <s v="EOT"/>
    <s v="ARPL"/>
    <x v="4"/>
    <x v="0"/>
    <s v="NRES"/>
    <x v="0"/>
    <n v="267"/>
  </r>
  <r>
    <x v="0"/>
    <n v="2194"/>
    <s v="Summer 2019"/>
    <x v="4"/>
    <s v="EOT"/>
    <s v="PAFF"/>
    <x v="1"/>
    <x v="0"/>
    <s v="NRES"/>
    <x v="0"/>
    <n v="137"/>
  </r>
  <r>
    <x v="0"/>
    <n v="2214"/>
    <s v="Summer 2021"/>
    <x v="8"/>
    <s v="EOT"/>
    <s v="ENGR"/>
    <x v="6"/>
    <x v="1"/>
    <s v="NRES"/>
    <x v="0"/>
    <n v="391"/>
  </r>
  <r>
    <x v="0"/>
    <n v="2224"/>
    <s v="Summer 2022"/>
    <x v="0"/>
    <s v="EOT"/>
    <s v="CRSS"/>
    <x v="5"/>
    <x v="1"/>
    <s v="NRES"/>
    <x v="0"/>
    <n v="7"/>
  </r>
  <r>
    <x v="0"/>
    <n v="2194"/>
    <s v="Summer 2019"/>
    <x v="4"/>
    <s v="EOT"/>
    <s v="ARTM"/>
    <x v="0"/>
    <x v="1"/>
    <s v="RES"/>
    <x v="1"/>
    <n v="1200"/>
  </r>
  <r>
    <x v="0"/>
    <n v="2154"/>
    <s v="Summer 2015"/>
    <x v="2"/>
    <s v="EOT"/>
    <s v="BUSN"/>
    <x v="3"/>
    <x v="0"/>
    <s v="NRES"/>
    <x v="0"/>
    <n v="257"/>
  </r>
  <r>
    <x v="0"/>
    <n v="2247"/>
    <s v="Fall 2024"/>
    <x v="10"/>
    <s v="EOT"/>
    <s v="ENGR"/>
    <x v="6"/>
    <x v="1"/>
    <s v="RES"/>
    <x v="1"/>
    <n v="10013"/>
  </r>
  <r>
    <x v="0"/>
    <n v="2244"/>
    <s v="Summer 2024"/>
    <x v="10"/>
    <s v="EOT"/>
    <s v="CLAS"/>
    <x v="7"/>
    <x v="1"/>
    <s v="NRES"/>
    <x v="0"/>
    <n v="2095"/>
  </r>
  <r>
    <x v="0"/>
    <n v="2224"/>
    <s v="Summer 2022"/>
    <x v="0"/>
    <s v="EOT"/>
    <s v="ENGR"/>
    <x v="6"/>
    <x v="1"/>
    <s v="RES"/>
    <x v="1"/>
    <n v="820"/>
  </r>
  <r>
    <x v="0"/>
    <n v="2171"/>
    <s v="Spring 2017"/>
    <x v="1"/>
    <s v="EOT"/>
    <s v="ARPL"/>
    <x v="4"/>
    <x v="1"/>
    <s v="RES"/>
    <x v="1"/>
    <n v="2445"/>
  </r>
  <r>
    <x v="0"/>
    <n v="2171"/>
    <s v="Spring 2017"/>
    <x v="1"/>
    <s v="EOT"/>
    <s v="ARPL"/>
    <x v="4"/>
    <x v="0"/>
    <s v="NRES"/>
    <x v="0"/>
    <n v="604"/>
  </r>
  <r>
    <x v="0"/>
    <n v="2174"/>
    <s v="Summer 2017"/>
    <x v="3"/>
    <s v="EOT"/>
    <s v="ENGR"/>
    <x v="6"/>
    <x v="1"/>
    <s v="NRES"/>
    <x v="0"/>
    <n v="200"/>
  </r>
  <r>
    <x v="0"/>
    <n v="2241"/>
    <s v="Spring 2024"/>
    <x v="5"/>
    <s v="EOT"/>
    <s v="ENGR"/>
    <x v="6"/>
    <x v="1"/>
    <s v="RES"/>
    <x v="1"/>
    <n v="9428"/>
  </r>
  <r>
    <x v="0"/>
    <n v="2191"/>
    <s v="Spring 2019"/>
    <x v="6"/>
    <s v="EOT"/>
    <s v="ARPL"/>
    <x v="4"/>
    <x v="1"/>
    <s v="RES"/>
    <x v="1"/>
    <n v="3190"/>
  </r>
  <r>
    <x v="0"/>
    <n v="2254"/>
    <s v="Summer 2025"/>
    <x v="7"/>
    <s v="EOT"/>
    <s v="EDUC"/>
    <x v="2"/>
    <x v="0"/>
    <s v="RES"/>
    <x v="1"/>
    <n v="3123"/>
  </r>
  <r>
    <x v="0"/>
    <n v="2191"/>
    <s v="Spring 2019"/>
    <x v="6"/>
    <s v="EOT"/>
    <s v="CLAS"/>
    <x v="7"/>
    <x v="0"/>
    <s v="RES"/>
    <x v="1"/>
    <n v="2717"/>
  </r>
  <r>
    <x v="0"/>
    <n v="2191"/>
    <s v="Spring 2019"/>
    <x v="6"/>
    <s v="EOT"/>
    <s v="EDUC"/>
    <x v="2"/>
    <x v="1"/>
    <s v="RES"/>
    <x v="1"/>
    <n v="3857"/>
  </r>
  <r>
    <x v="0"/>
    <n v="2251"/>
    <s v="Spring 2025"/>
    <x v="10"/>
    <s v="EOT"/>
    <s v="ENGR"/>
    <x v="6"/>
    <x v="1"/>
    <s v="RES"/>
    <x v="1"/>
    <n v="9356"/>
  </r>
  <r>
    <x v="0"/>
    <n v="2171"/>
    <s v="Spring 2017"/>
    <x v="1"/>
    <s v="EOT"/>
    <s v="EDUC"/>
    <x v="2"/>
    <x v="1"/>
    <s v="RES"/>
    <x v="1"/>
    <n v="3119"/>
  </r>
  <r>
    <x v="0"/>
    <n v="2227"/>
    <s v="Fall 2022"/>
    <x v="0"/>
    <s v="EOT"/>
    <s v="PAFF"/>
    <x v="1"/>
    <x v="0"/>
    <s v="NRES"/>
    <x v="0"/>
    <n v="501"/>
  </r>
  <r>
    <x v="0"/>
    <n v="2187"/>
    <s v="Fall 2018"/>
    <x v="6"/>
    <s v="EOT"/>
    <s v="CLAS"/>
    <x v="7"/>
    <x v="0"/>
    <s v="RES"/>
    <x v="1"/>
    <n v="2840"/>
  </r>
  <r>
    <x v="0"/>
    <n v="2234"/>
    <s v="Summer 2023"/>
    <x v="5"/>
    <s v="EOT"/>
    <s v="BUSN"/>
    <x v="3"/>
    <x v="0"/>
    <s v="NRES"/>
    <x v="0"/>
    <n v="792"/>
  </r>
  <r>
    <x v="0"/>
    <n v="2234"/>
    <s v="Summer 2023"/>
    <x v="5"/>
    <s v="EOT"/>
    <s v="ENGR"/>
    <x v="6"/>
    <x v="1"/>
    <s v="NRES"/>
    <x v="0"/>
    <n v="335"/>
  </r>
  <r>
    <x v="0"/>
    <n v="2201"/>
    <s v="Spring 2020"/>
    <x v="4"/>
    <s v="EOT"/>
    <s v="ARTM"/>
    <x v="0"/>
    <x v="0"/>
    <s v="NRES"/>
    <x v="0"/>
    <n v="36"/>
  </r>
  <r>
    <x v="0"/>
    <n v="2227"/>
    <s v="Fall 2022"/>
    <x v="0"/>
    <s v="EOT"/>
    <s v="BUSN"/>
    <x v="3"/>
    <x v="1"/>
    <s v="RES"/>
    <x v="1"/>
    <n v="12868"/>
  </r>
  <r>
    <x v="0"/>
    <n v="2177"/>
    <s v="Fall 2017"/>
    <x v="3"/>
    <s v="EOT"/>
    <s v="ENGR"/>
    <x v="6"/>
    <x v="0"/>
    <s v="RES"/>
    <x v="1"/>
    <n v="1416"/>
  </r>
  <r>
    <x v="0"/>
    <n v="2157"/>
    <s v="Fall 2015"/>
    <x v="2"/>
    <s v="EOT"/>
    <s v="ARTM"/>
    <x v="0"/>
    <x v="0"/>
    <s v="NRES"/>
    <x v="0"/>
    <n v="54"/>
  </r>
  <r>
    <x v="0"/>
    <n v="2234"/>
    <s v="Summer 2023"/>
    <x v="5"/>
    <s v="EOT"/>
    <s v="ARTM"/>
    <x v="0"/>
    <x v="0"/>
    <s v="RES"/>
    <x v="1"/>
    <n v="32"/>
  </r>
  <r>
    <x v="0"/>
    <n v="2204"/>
    <s v="Summer 2020"/>
    <x v="9"/>
    <s v="EOT"/>
    <s v="CLAS"/>
    <x v="7"/>
    <x v="1"/>
    <s v="NRES"/>
    <x v="0"/>
    <n v="2621"/>
  </r>
  <r>
    <x v="0"/>
    <n v="2191"/>
    <s v="Spring 2019"/>
    <x v="6"/>
    <s v="EOT"/>
    <s v="CLAS"/>
    <x v="7"/>
    <x v="0"/>
    <s v="NRES"/>
    <x v="0"/>
    <n v="612"/>
  </r>
  <r>
    <x v="0"/>
    <n v="2214"/>
    <s v="Summer 2021"/>
    <x v="8"/>
    <s v="EOT"/>
    <s v="BUSN"/>
    <x v="3"/>
    <x v="1"/>
    <s v="NRES"/>
    <x v="0"/>
    <n v="603"/>
  </r>
  <r>
    <x v="0"/>
    <n v="2227"/>
    <s v="Fall 2022"/>
    <x v="0"/>
    <s v="EOT"/>
    <s v="EDUC"/>
    <x v="2"/>
    <x v="0"/>
    <s v="NRES"/>
    <x v="0"/>
    <n v="671"/>
  </r>
  <r>
    <x v="0"/>
    <n v="2214"/>
    <s v="Summer 2021"/>
    <x v="8"/>
    <s v="EOT"/>
    <s v="CRSS"/>
    <x v="5"/>
    <x v="1"/>
    <s v="NRES"/>
    <x v="0"/>
    <n v="4"/>
  </r>
  <r>
    <x v="0"/>
    <n v="2181"/>
    <s v="Spring 2018"/>
    <x v="3"/>
    <s v="EOT"/>
    <s v="BUSN"/>
    <x v="3"/>
    <x v="1"/>
    <s v="NRES"/>
    <x v="0"/>
    <n v="1940"/>
  </r>
  <r>
    <x v="0"/>
    <n v="2261"/>
    <s v="Spring 2026"/>
    <x v="7"/>
    <s v="CENSUS"/>
    <s v="ENGR"/>
    <x v="6"/>
    <x v="1"/>
    <s v="RES"/>
    <x v="1"/>
    <n v="9706"/>
  </r>
  <r>
    <x v="0"/>
    <n v="2231"/>
    <s v="Spring 2023"/>
    <x v="0"/>
    <s v="EOT"/>
    <s v="CRSS"/>
    <x v="5"/>
    <x v="1"/>
    <s v="RES"/>
    <x v="1"/>
    <n v="299"/>
  </r>
  <r>
    <x v="0"/>
    <n v="2164"/>
    <s v="Summer 2016"/>
    <x v="1"/>
    <s v="EOT"/>
    <s v="ENGR"/>
    <x v="6"/>
    <x v="1"/>
    <s v="NRES"/>
    <x v="0"/>
    <n v="164"/>
  </r>
  <r>
    <x v="0"/>
    <n v="2197"/>
    <s v="Fall 2019"/>
    <x v="4"/>
    <s v="EOT"/>
    <s v="BUSN"/>
    <x v="3"/>
    <x v="0"/>
    <s v="RES"/>
    <x v="1"/>
    <n v="4456"/>
  </r>
  <r>
    <x v="0"/>
    <n v="2197"/>
    <s v="Fall 2019"/>
    <x v="4"/>
    <s v="EOT"/>
    <s v="BUSN"/>
    <x v="3"/>
    <x v="1"/>
    <s v="RES"/>
    <x v="1"/>
    <n v="12282"/>
  </r>
  <r>
    <x v="0"/>
    <n v="2257"/>
    <s v="Fall 2025"/>
    <x v="7"/>
    <s v="EOT"/>
    <s v="ARPL"/>
    <x v="4"/>
    <x v="1"/>
    <s v="RES"/>
    <x v="1"/>
    <n v="3896"/>
  </r>
  <r>
    <x v="0"/>
    <n v="2171"/>
    <s v="Spring 2017"/>
    <x v="1"/>
    <s v="EOT"/>
    <s v="CRSS"/>
    <x v="5"/>
    <x v="1"/>
    <s v="NRES"/>
    <x v="0"/>
    <n v="92"/>
  </r>
  <r>
    <x v="0"/>
    <n v="2211"/>
    <s v="Spring 2021"/>
    <x v="9"/>
    <s v="EOT"/>
    <s v="BUSN"/>
    <x v="3"/>
    <x v="0"/>
    <s v="NRES"/>
    <x v="0"/>
    <n v="1431.5"/>
  </r>
  <r>
    <x v="0"/>
    <n v="2184"/>
    <s v="Summer 2018"/>
    <x v="6"/>
    <s v="EOT"/>
    <s v="EDUC"/>
    <x v="2"/>
    <x v="1"/>
    <s v="NRES"/>
    <x v="0"/>
    <n v="72"/>
  </r>
  <r>
    <x v="0"/>
    <n v="2187"/>
    <s v="Fall 2018"/>
    <x v="6"/>
    <s v="EOT"/>
    <s v="CLAS"/>
    <x v="7"/>
    <x v="0"/>
    <s v="NRES"/>
    <x v="0"/>
    <n v="734"/>
  </r>
  <r>
    <x v="0"/>
    <n v="2204"/>
    <s v="Summer 2020"/>
    <x v="9"/>
    <s v="EOT"/>
    <s v="ARPL"/>
    <x v="4"/>
    <x v="0"/>
    <s v="NRES"/>
    <x v="0"/>
    <n v="119"/>
  </r>
  <r>
    <x v="0"/>
    <n v="2231"/>
    <s v="Spring 2023"/>
    <x v="0"/>
    <s v="EOT"/>
    <s v="PAFF"/>
    <x v="1"/>
    <x v="0"/>
    <s v="NRES"/>
    <x v="0"/>
    <n v="417"/>
  </r>
  <r>
    <x v="0"/>
    <n v="2214"/>
    <s v="Summer 2021"/>
    <x v="8"/>
    <s v="EOT"/>
    <s v="ARTM"/>
    <x v="0"/>
    <x v="0"/>
    <s v="NRES"/>
    <x v="0"/>
    <n v="14"/>
  </r>
  <r>
    <x v="0"/>
    <n v="2177"/>
    <s v="Fall 2017"/>
    <x v="3"/>
    <s v="EOT"/>
    <s v="EDUC"/>
    <x v="2"/>
    <x v="1"/>
    <s v="RES"/>
    <x v="1"/>
    <n v="3693"/>
  </r>
  <r>
    <x v="0"/>
    <n v="2234"/>
    <s v="Summer 2023"/>
    <x v="5"/>
    <s v="EOT"/>
    <s v="BUSN"/>
    <x v="3"/>
    <x v="1"/>
    <s v="NRES"/>
    <x v="0"/>
    <n v="334"/>
  </r>
  <r>
    <x v="0"/>
    <n v="2254"/>
    <s v="Summer 2025"/>
    <x v="7"/>
    <s v="EOT"/>
    <s v="ENGR"/>
    <x v="6"/>
    <x v="1"/>
    <s v="NRES"/>
    <x v="0"/>
    <n v="306"/>
  </r>
  <r>
    <x v="0"/>
    <n v="2187"/>
    <s v="Fall 2018"/>
    <x v="6"/>
    <s v="EOT"/>
    <s v="ARTM"/>
    <x v="0"/>
    <x v="1"/>
    <s v="RES"/>
    <x v="1"/>
    <n v="12943"/>
  </r>
  <r>
    <x v="0"/>
    <n v="2227"/>
    <s v="Fall 2022"/>
    <x v="0"/>
    <s v="EOT"/>
    <s v="BUSN"/>
    <x v="3"/>
    <x v="0"/>
    <s v="RES"/>
    <x v="1"/>
    <n v="6759"/>
  </r>
  <r>
    <x v="0"/>
    <n v="2164"/>
    <s v="Summer 2016"/>
    <x v="1"/>
    <s v="EOT"/>
    <s v="EDUC"/>
    <x v="2"/>
    <x v="0"/>
    <s v="NRES"/>
    <x v="0"/>
    <n v="250"/>
  </r>
  <r>
    <x v="0"/>
    <n v="2167"/>
    <s v="Fall 2016"/>
    <x v="1"/>
    <s v="EOT"/>
    <s v="PAFF"/>
    <x v="1"/>
    <x v="0"/>
    <s v="NRES"/>
    <x v="0"/>
    <n v="556"/>
  </r>
  <r>
    <x v="0"/>
    <n v="2257"/>
    <s v="Fall 2025"/>
    <x v="7"/>
    <s v="EOT"/>
    <s v="CLAS"/>
    <x v="7"/>
    <x v="1"/>
    <s v="RES"/>
    <x v="1"/>
    <n v="56206"/>
  </r>
  <r>
    <x v="0"/>
    <n v="2181"/>
    <s v="Spring 2018"/>
    <x v="3"/>
    <s v="EOT"/>
    <s v="ARPL"/>
    <x v="4"/>
    <x v="1"/>
    <s v="RES"/>
    <x v="1"/>
    <n v="2975"/>
  </r>
  <r>
    <x v="0"/>
    <n v="2244"/>
    <s v="Summer 2024"/>
    <x v="10"/>
    <s v="EOT"/>
    <s v="ARPL"/>
    <x v="4"/>
    <x v="1"/>
    <s v="NRES"/>
    <x v="0"/>
    <n v="30"/>
  </r>
  <r>
    <x v="0"/>
    <n v="2177"/>
    <s v="Fall 2017"/>
    <x v="3"/>
    <s v="EOT"/>
    <s v="ARTM"/>
    <x v="0"/>
    <x v="0"/>
    <s v="RES"/>
    <x v="1"/>
    <n v="143"/>
  </r>
  <r>
    <x v="0"/>
    <n v="2261"/>
    <s v="Spring 2026"/>
    <x v="7"/>
    <s v="CENSUS"/>
    <s v="PAFF"/>
    <x v="1"/>
    <x v="1"/>
    <s v="NRES"/>
    <x v="0"/>
    <n v="192"/>
  </r>
  <r>
    <x v="0"/>
    <n v="2184"/>
    <s v="Summer 2018"/>
    <x v="6"/>
    <s v="EOT"/>
    <s v="ARTM"/>
    <x v="0"/>
    <x v="0"/>
    <s v="NRES"/>
    <x v="0"/>
    <n v="30"/>
  </r>
  <r>
    <x v="0"/>
    <n v="2224"/>
    <s v="Summer 2022"/>
    <x v="0"/>
    <s v="EOT"/>
    <s v="ENGR"/>
    <x v="6"/>
    <x v="1"/>
    <s v="NRES"/>
    <x v="0"/>
    <n v="394"/>
  </r>
  <r>
    <x v="0"/>
    <n v="2191"/>
    <s v="Spring 2019"/>
    <x v="6"/>
    <s v="EOT"/>
    <s v="BUSN"/>
    <x v="3"/>
    <x v="1"/>
    <s v="NRES"/>
    <x v="0"/>
    <n v="1768"/>
  </r>
  <r>
    <x v="0"/>
    <n v="2244"/>
    <s v="Summer 2024"/>
    <x v="10"/>
    <s v="EOT"/>
    <s v="CLAS"/>
    <x v="7"/>
    <x v="0"/>
    <s v="RES"/>
    <x v="1"/>
    <n v="335"/>
  </r>
  <r>
    <x v="0"/>
    <n v="2221"/>
    <s v="Spring 2022"/>
    <x v="8"/>
    <s v="EOT"/>
    <s v="ARPL"/>
    <x v="4"/>
    <x v="0"/>
    <s v="NRES"/>
    <x v="0"/>
    <n v="475"/>
  </r>
  <r>
    <x v="0"/>
    <n v="2251"/>
    <s v="Spring 2025"/>
    <x v="10"/>
    <s v="EOT"/>
    <s v="EDUC"/>
    <x v="2"/>
    <x v="0"/>
    <s v="NRES"/>
    <x v="0"/>
    <n v="867"/>
  </r>
  <r>
    <x v="0"/>
    <n v="2251"/>
    <s v="Spring 2025"/>
    <x v="10"/>
    <s v="EOT"/>
    <s v="PAFF"/>
    <x v="1"/>
    <x v="1"/>
    <s v="NRES"/>
    <x v="0"/>
    <n v="283"/>
  </r>
  <r>
    <x v="0"/>
    <n v="2207"/>
    <s v="Fall 2020"/>
    <x v="9"/>
    <s v="EOT"/>
    <s v="EDUC"/>
    <x v="2"/>
    <x v="1"/>
    <s v="NRES"/>
    <x v="0"/>
    <n v="541"/>
  </r>
  <r>
    <x v="0"/>
    <n v="2184"/>
    <s v="Summer 2018"/>
    <x v="6"/>
    <s v="EOT"/>
    <s v="PAFF"/>
    <x v="1"/>
    <x v="1"/>
    <s v="NRES"/>
    <x v="0"/>
    <n v="138"/>
  </r>
  <r>
    <x v="0"/>
    <n v="2194"/>
    <s v="Summer 2019"/>
    <x v="4"/>
    <s v="EOT"/>
    <s v="CRSS"/>
    <x v="5"/>
    <x v="1"/>
    <s v="NRES"/>
    <x v="0"/>
    <n v="8"/>
  </r>
  <r>
    <x v="0"/>
    <n v="2237"/>
    <s v="Fall 2023"/>
    <x v="5"/>
    <s v="EOT"/>
    <s v="ENGR"/>
    <x v="6"/>
    <x v="0"/>
    <s v="RES"/>
    <x v="1"/>
    <n v="1070"/>
  </r>
  <r>
    <x v="0"/>
    <n v="2184"/>
    <s v="Summer 2018"/>
    <x v="6"/>
    <s v="EOT"/>
    <s v="ARPL"/>
    <x v="4"/>
    <x v="1"/>
    <s v="NRES"/>
    <x v="0"/>
    <n v="67"/>
  </r>
  <r>
    <x v="0"/>
    <n v="2261"/>
    <s v="Spring 2026"/>
    <x v="7"/>
    <s v="CENSUS"/>
    <s v="BUSN"/>
    <x v="3"/>
    <x v="0"/>
    <s v="RES"/>
    <x v="1"/>
    <n v="6762"/>
  </r>
  <r>
    <x v="0"/>
    <n v="2257"/>
    <s v="Fall 2025"/>
    <x v="7"/>
    <s v="EOT"/>
    <s v="EDUC"/>
    <x v="2"/>
    <x v="0"/>
    <s v="RES"/>
    <x v="1"/>
    <n v="5392"/>
  </r>
  <r>
    <x v="0"/>
    <n v="2221"/>
    <s v="Spring 2022"/>
    <x v="8"/>
    <s v="EOT"/>
    <s v="ENGR"/>
    <x v="6"/>
    <x v="0"/>
    <s v="NRES"/>
    <x v="0"/>
    <n v="1458"/>
  </r>
  <r>
    <x v="0"/>
    <n v="2234"/>
    <s v="Summer 2023"/>
    <x v="5"/>
    <s v="EOT"/>
    <s v="BUSN"/>
    <x v="3"/>
    <x v="0"/>
    <s v="RES"/>
    <x v="1"/>
    <n v="2106"/>
  </r>
  <r>
    <x v="0"/>
    <n v="2237"/>
    <s v="Fall 2023"/>
    <x v="5"/>
    <s v="EOT"/>
    <s v="ENGR"/>
    <x v="6"/>
    <x v="1"/>
    <s v="CEES"/>
    <x v="0"/>
    <n v="3"/>
  </r>
  <r>
    <x v="0"/>
    <n v="2261"/>
    <s v="Spring 2026"/>
    <x v="7"/>
    <s v="CENSUS"/>
    <s v="BUSN"/>
    <x v="3"/>
    <x v="1"/>
    <s v="RES"/>
    <x v="1"/>
    <n v="14810"/>
  </r>
  <r>
    <x v="0"/>
    <n v="2261"/>
    <s v="Spring 2026"/>
    <x v="7"/>
    <s v="CENSUS"/>
    <s v="ARPL"/>
    <x v="4"/>
    <x v="1"/>
    <s v="RES"/>
    <x v="1"/>
    <n v="3510"/>
  </r>
  <r>
    <x v="0"/>
    <n v="2227"/>
    <s v="Fall 2022"/>
    <x v="0"/>
    <s v="EOT"/>
    <s v="CRSS"/>
    <x v="5"/>
    <x v="1"/>
    <s v="RES"/>
    <x v="1"/>
    <n v="859"/>
  </r>
  <r>
    <x v="0"/>
    <n v="2181"/>
    <s v="Spring 2018"/>
    <x v="3"/>
    <s v="EOT"/>
    <s v="CLAS"/>
    <x v="7"/>
    <x v="1"/>
    <s v="NRES"/>
    <x v="0"/>
    <n v="10554"/>
  </r>
  <r>
    <x v="0"/>
    <n v="2174"/>
    <s v="Summer 2017"/>
    <x v="3"/>
    <s v="EOT"/>
    <s v="CRSS"/>
    <x v="5"/>
    <x v="0"/>
    <s v="RES"/>
    <x v="1"/>
    <n v="18"/>
  </r>
  <r>
    <x v="0"/>
    <n v="2234"/>
    <s v="Summer 2023"/>
    <x v="5"/>
    <s v="EOT"/>
    <s v="CLAS"/>
    <x v="7"/>
    <x v="0"/>
    <s v="RES"/>
    <x v="1"/>
    <n v="388"/>
  </r>
  <r>
    <x v="0"/>
    <n v="2197"/>
    <s v="Fall 2019"/>
    <x v="4"/>
    <s v="EOT"/>
    <s v="CRSS"/>
    <x v="5"/>
    <x v="0"/>
    <s v="RES"/>
    <x v="1"/>
    <n v="19"/>
  </r>
  <r>
    <x v="0"/>
    <n v="2157"/>
    <s v="Fall 2015"/>
    <x v="2"/>
    <s v="EOT"/>
    <s v="PAFF"/>
    <x v="1"/>
    <x v="1"/>
    <s v="NRES"/>
    <x v="0"/>
    <n v="120"/>
  </r>
  <r>
    <x v="0"/>
    <n v="2254"/>
    <s v="Summer 2025"/>
    <x v="7"/>
    <s v="EOT"/>
    <s v="BUSN"/>
    <x v="3"/>
    <x v="0"/>
    <s v="NRES"/>
    <x v="0"/>
    <n v="319"/>
  </r>
  <r>
    <x v="0"/>
    <n v="2247"/>
    <s v="Fall 2024"/>
    <x v="10"/>
    <s v="EOT"/>
    <s v="ARPL"/>
    <x v="4"/>
    <x v="1"/>
    <s v="RES"/>
    <x v="1"/>
    <n v="3579"/>
  </r>
  <r>
    <x v="0"/>
    <n v="2167"/>
    <s v="Fall 2016"/>
    <x v="1"/>
    <s v="EOT"/>
    <s v="PAFF"/>
    <x v="1"/>
    <x v="1"/>
    <s v="RES"/>
    <x v="1"/>
    <n v="1690"/>
  </r>
  <r>
    <x v="0"/>
    <n v="2204"/>
    <s v="Summer 2020"/>
    <x v="9"/>
    <s v="EOT"/>
    <s v="CRSS"/>
    <x v="5"/>
    <x v="0"/>
    <s v="RES"/>
    <x v="1"/>
    <n v="18"/>
  </r>
  <r>
    <x v="0"/>
    <n v="2157"/>
    <s v="Fall 2015"/>
    <x v="2"/>
    <s v="EOT"/>
    <s v="ENGR"/>
    <x v="6"/>
    <x v="0"/>
    <s v="RES"/>
    <x v="1"/>
    <n v="1530"/>
  </r>
  <r>
    <x v="0"/>
    <n v="2197"/>
    <s v="Fall 2019"/>
    <x v="4"/>
    <s v="EOT"/>
    <s v="EDUC"/>
    <x v="2"/>
    <x v="1"/>
    <s v="NRES"/>
    <x v="0"/>
    <n v="510"/>
  </r>
  <r>
    <x v="0"/>
    <n v="2227"/>
    <s v="Fall 2022"/>
    <x v="0"/>
    <s v="EOT"/>
    <s v="ENGR"/>
    <x v="6"/>
    <x v="0"/>
    <s v="RES"/>
    <x v="1"/>
    <n v="1393"/>
  </r>
  <r>
    <x v="0"/>
    <n v="2217"/>
    <s v="Fall 2021"/>
    <x v="8"/>
    <s v="EOT"/>
    <s v="EDUC"/>
    <x v="2"/>
    <x v="0"/>
    <s v="RES"/>
    <x v="1"/>
    <n v="6288"/>
  </r>
  <r>
    <x v="0"/>
    <n v="2164"/>
    <s v="Summer 2016"/>
    <x v="1"/>
    <s v="EOT"/>
    <s v="BUSN"/>
    <x v="3"/>
    <x v="0"/>
    <s v="RES"/>
    <x v="1"/>
    <n v="1882"/>
  </r>
  <r>
    <x v="0"/>
    <n v="2237"/>
    <s v="Fall 2023"/>
    <x v="5"/>
    <s v="EOT"/>
    <s v="ARTM"/>
    <x v="0"/>
    <x v="0"/>
    <s v="NRES"/>
    <x v="0"/>
    <n v="73"/>
  </r>
  <r>
    <x v="0"/>
    <n v="2187"/>
    <s v="Fall 2018"/>
    <x v="6"/>
    <s v="EOT"/>
    <s v="BUSN"/>
    <x v="3"/>
    <x v="1"/>
    <s v="NRES"/>
    <x v="0"/>
    <n v="1672"/>
  </r>
  <r>
    <x v="0"/>
    <n v="2214"/>
    <s v="Summer 2021"/>
    <x v="8"/>
    <s v="EOT"/>
    <s v="PAFF"/>
    <x v="1"/>
    <x v="0"/>
    <s v="NRES"/>
    <x v="0"/>
    <n v="162"/>
  </r>
  <r>
    <x v="0"/>
    <n v="2167"/>
    <s v="Fall 2016"/>
    <x v="1"/>
    <s v="EOT"/>
    <s v="ARTM"/>
    <x v="0"/>
    <x v="0"/>
    <s v="RES"/>
    <x v="1"/>
    <n v="125"/>
  </r>
  <r>
    <x v="0"/>
    <n v="2241"/>
    <s v="Spring 2024"/>
    <x v="5"/>
    <s v="EOT"/>
    <s v="CLAS"/>
    <x v="7"/>
    <x v="0"/>
    <s v="RES"/>
    <x v="1"/>
    <n v="2265"/>
  </r>
  <r>
    <x v="0"/>
    <n v="2227"/>
    <s v="Fall 2022"/>
    <x v="0"/>
    <s v="EOT"/>
    <s v="ENGR"/>
    <x v="6"/>
    <x v="1"/>
    <s v="NRES"/>
    <x v="0"/>
    <n v="2425"/>
  </r>
  <r>
    <x v="0"/>
    <n v="2211"/>
    <s v="Spring 2021"/>
    <x v="9"/>
    <s v="EOT"/>
    <s v="ARPL"/>
    <x v="4"/>
    <x v="0"/>
    <s v="RES"/>
    <x v="1"/>
    <n v="3582"/>
  </r>
  <r>
    <x v="0"/>
    <n v="2164"/>
    <s v="Summer 2016"/>
    <x v="1"/>
    <s v="EOT"/>
    <s v="ARPL"/>
    <x v="4"/>
    <x v="1"/>
    <s v="NRES"/>
    <x v="0"/>
    <n v="60"/>
  </r>
  <r>
    <x v="0"/>
    <n v="2207"/>
    <s v="Fall 2020"/>
    <x v="9"/>
    <s v="EOT"/>
    <s v="ARPL"/>
    <x v="4"/>
    <x v="0"/>
    <s v="NRES"/>
    <x v="0"/>
    <n v="745"/>
  </r>
  <r>
    <x v="0"/>
    <n v="2157"/>
    <s v="Fall 2015"/>
    <x v="2"/>
    <s v="EOT"/>
    <s v="CRSS"/>
    <x v="5"/>
    <x v="1"/>
    <s v="RES"/>
    <x v="1"/>
    <n v="413"/>
  </r>
  <r>
    <x v="0"/>
    <n v="2261"/>
    <s v="Spring 2026"/>
    <x v="7"/>
    <s v="CENSUS"/>
    <s v="ARTM"/>
    <x v="0"/>
    <x v="1"/>
    <s v="RES"/>
    <x v="1"/>
    <n v="10803"/>
  </r>
  <r>
    <x v="0"/>
    <n v="2164"/>
    <s v="Summer 2016"/>
    <x v="1"/>
    <s v="EOT"/>
    <s v="PAFF"/>
    <x v="1"/>
    <x v="1"/>
    <s v="RES"/>
    <x v="1"/>
    <n v="363"/>
  </r>
  <r>
    <x v="0"/>
    <n v="2197"/>
    <s v="Fall 2019"/>
    <x v="4"/>
    <s v="EOT"/>
    <s v="ENGR"/>
    <x v="6"/>
    <x v="0"/>
    <s v="NRES"/>
    <x v="0"/>
    <n v="1022.5"/>
  </r>
  <r>
    <x v="0"/>
    <n v="2161"/>
    <s v="Spring 2016"/>
    <x v="2"/>
    <s v="EOT"/>
    <s v="PAFF"/>
    <x v="1"/>
    <x v="1"/>
    <s v="RES"/>
    <x v="1"/>
    <n v="1370"/>
  </r>
  <r>
    <x v="0"/>
    <n v="2167"/>
    <s v="Fall 2016"/>
    <x v="1"/>
    <s v="EOT"/>
    <s v="PAFF"/>
    <x v="1"/>
    <x v="1"/>
    <s v="NRES"/>
    <x v="0"/>
    <n v="315"/>
  </r>
  <r>
    <x v="0"/>
    <n v="2181"/>
    <s v="Spring 2018"/>
    <x v="3"/>
    <s v="EOT"/>
    <s v="ENGR"/>
    <x v="6"/>
    <x v="1"/>
    <s v="RES"/>
    <x v="1"/>
    <n v="9139"/>
  </r>
  <r>
    <x v="0"/>
    <n v="2221"/>
    <s v="Spring 2022"/>
    <x v="8"/>
    <s v="EOT"/>
    <s v="BUSN"/>
    <x v="3"/>
    <x v="0"/>
    <s v="RES"/>
    <x v="1"/>
    <n v="7227"/>
  </r>
  <r>
    <x v="0"/>
    <n v="2211"/>
    <s v="Spring 2021"/>
    <x v="9"/>
    <s v="EOT"/>
    <s v="ARPL"/>
    <x v="4"/>
    <x v="0"/>
    <s v="NRES"/>
    <x v="0"/>
    <n v="604"/>
  </r>
  <r>
    <x v="0"/>
    <n v="2247"/>
    <s v="Fall 2024"/>
    <x v="10"/>
    <s v="EOT"/>
    <s v="ENGR"/>
    <x v="6"/>
    <x v="0"/>
    <s v="RES"/>
    <x v="1"/>
    <n v="1165.5"/>
  </r>
  <r>
    <x v="0"/>
    <n v="2197"/>
    <s v="Fall 2019"/>
    <x v="4"/>
    <s v="EOT"/>
    <s v="CLAS"/>
    <x v="7"/>
    <x v="1"/>
    <s v="RES"/>
    <x v="1"/>
    <n v="66614"/>
  </r>
  <r>
    <x v="0"/>
    <n v="2227"/>
    <s v="Fall 2022"/>
    <x v="0"/>
    <s v="EOT"/>
    <s v="EDUC"/>
    <x v="2"/>
    <x v="1"/>
    <s v="RES"/>
    <x v="1"/>
    <n v="4044"/>
  </r>
  <r>
    <x v="0"/>
    <n v="2217"/>
    <s v="Fall 2021"/>
    <x v="8"/>
    <s v="EOT"/>
    <s v="PAFF"/>
    <x v="1"/>
    <x v="0"/>
    <s v="NRES"/>
    <x v="0"/>
    <n v="538"/>
  </r>
  <r>
    <x v="0"/>
    <n v="2257"/>
    <s v="Fall 2025"/>
    <x v="7"/>
    <s v="EOT"/>
    <s v="ARPL"/>
    <x v="4"/>
    <x v="0"/>
    <s v="NRES"/>
    <x v="0"/>
    <n v="292"/>
  </r>
  <r>
    <x v="0"/>
    <n v="2257"/>
    <s v="Fall 2025"/>
    <x v="7"/>
    <s v="EOT"/>
    <s v="PAFF"/>
    <x v="1"/>
    <x v="0"/>
    <s v="NRES"/>
    <x v="0"/>
    <n v="297"/>
  </r>
  <r>
    <x v="0"/>
    <n v="2217"/>
    <s v="Fall 2021"/>
    <x v="8"/>
    <s v="EOT"/>
    <s v="ARPL"/>
    <x v="4"/>
    <x v="0"/>
    <s v="NRES"/>
    <x v="0"/>
    <n v="522"/>
  </r>
  <r>
    <x v="0"/>
    <n v="2244"/>
    <s v="Summer 2024"/>
    <x v="10"/>
    <s v="EOT"/>
    <s v="ARTM"/>
    <x v="0"/>
    <x v="1"/>
    <s v="RES"/>
    <x v="1"/>
    <n v="1220"/>
  </r>
  <r>
    <x v="0"/>
    <n v="2194"/>
    <s v="Summer 2019"/>
    <x v="4"/>
    <s v="EOT"/>
    <s v="ARPL"/>
    <x v="4"/>
    <x v="1"/>
    <s v="NRES"/>
    <x v="0"/>
    <n v="24"/>
  </r>
  <r>
    <x v="0"/>
    <n v="2177"/>
    <s v="Fall 2017"/>
    <x v="3"/>
    <s v="EOT"/>
    <s v="ARPL"/>
    <x v="4"/>
    <x v="1"/>
    <s v="NRES"/>
    <x v="0"/>
    <n v="666"/>
  </r>
  <r>
    <x v="0"/>
    <n v="2207"/>
    <s v="Fall 2020"/>
    <x v="9"/>
    <s v="EOT"/>
    <s v="CLAS"/>
    <x v="7"/>
    <x v="0"/>
    <s v="RES"/>
    <x v="1"/>
    <n v="3206"/>
  </r>
  <r>
    <x v="0"/>
    <n v="2187"/>
    <s v="Fall 2018"/>
    <x v="6"/>
    <s v="EOT"/>
    <s v="PAFF"/>
    <x v="1"/>
    <x v="1"/>
    <s v="NRES"/>
    <x v="0"/>
    <n v="459"/>
  </r>
  <r>
    <x v="0"/>
    <n v="2194"/>
    <s v="Summer 2019"/>
    <x v="4"/>
    <s v="EOT"/>
    <s v="BUSN"/>
    <x v="3"/>
    <x v="0"/>
    <s v="NRES"/>
    <x v="0"/>
    <n v="303"/>
  </r>
  <r>
    <x v="0"/>
    <n v="2241"/>
    <s v="Spring 2024"/>
    <x v="5"/>
    <s v="EOT"/>
    <s v="ARTM"/>
    <x v="0"/>
    <x v="1"/>
    <s v="NRES"/>
    <x v="0"/>
    <n v="2836"/>
  </r>
  <r>
    <x v="0"/>
    <n v="2177"/>
    <s v="Fall 2017"/>
    <x v="3"/>
    <s v="EOT"/>
    <s v="PAFF"/>
    <x v="1"/>
    <x v="1"/>
    <s v="RES"/>
    <x v="1"/>
    <n v="2131"/>
  </r>
  <r>
    <x v="0"/>
    <n v="2181"/>
    <s v="Spring 2018"/>
    <x v="3"/>
    <s v="EOT"/>
    <s v="EDUC"/>
    <x v="2"/>
    <x v="0"/>
    <s v="NRES"/>
    <x v="0"/>
    <n v="600"/>
  </r>
  <r>
    <x v="0"/>
    <n v="2174"/>
    <s v="Summer 2017"/>
    <x v="3"/>
    <s v="EOT"/>
    <s v="ARTM"/>
    <x v="0"/>
    <x v="0"/>
    <s v="RES"/>
    <x v="1"/>
    <n v="43"/>
  </r>
  <r>
    <x v="0"/>
    <n v="2234"/>
    <s v="Summer 2023"/>
    <x v="5"/>
    <s v="EOT"/>
    <s v="EDUC"/>
    <x v="2"/>
    <x v="0"/>
    <s v="RES"/>
    <x v="1"/>
    <n v="2894"/>
  </r>
  <r>
    <x v="0"/>
    <n v="2167"/>
    <s v="Fall 2016"/>
    <x v="1"/>
    <s v="EOT"/>
    <s v="EDUC"/>
    <x v="2"/>
    <x v="1"/>
    <s v="RES"/>
    <x v="1"/>
    <n v="3174"/>
  </r>
  <r>
    <x v="0"/>
    <n v="2247"/>
    <s v="Fall 2024"/>
    <x v="10"/>
    <s v="EOT"/>
    <s v="EDUC"/>
    <x v="2"/>
    <x v="0"/>
    <s v="NRES"/>
    <x v="0"/>
    <n v="877"/>
  </r>
  <r>
    <x v="0"/>
    <n v="2254"/>
    <s v="Summer 2025"/>
    <x v="7"/>
    <s v="EOT"/>
    <s v="EDUC"/>
    <x v="2"/>
    <x v="1"/>
    <s v="RES"/>
    <x v="1"/>
    <n v="1132"/>
  </r>
  <r>
    <x v="0"/>
    <n v="2194"/>
    <s v="Summer 2019"/>
    <x v="4"/>
    <s v="EOT"/>
    <s v="CLAS"/>
    <x v="7"/>
    <x v="1"/>
    <s v="NRES"/>
    <x v="0"/>
    <n v="2305"/>
  </r>
  <r>
    <x v="0"/>
    <n v="2211"/>
    <s v="Spring 2021"/>
    <x v="9"/>
    <s v="EOT"/>
    <s v="EDUC"/>
    <x v="2"/>
    <x v="1"/>
    <s v="RES"/>
    <x v="1"/>
    <n v="3774"/>
  </r>
  <r>
    <x v="0"/>
    <n v="2211"/>
    <s v="Spring 2021"/>
    <x v="9"/>
    <s v="EOT"/>
    <s v="CRSS"/>
    <x v="5"/>
    <x v="1"/>
    <s v="RES"/>
    <x v="1"/>
    <n v="711"/>
  </r>
  <r>
    <x v="0"/>
    <n v="2154"/>
    <s v="Summer 2015"/>
    <x v="2"/>
    <s v="EOT"/>
    <s v="EDUC"/>
    <x v="2"/>
    <x v="1"/>
    <s v="RES"/>
    <x v="1"/>
    <n v="296"/>
  </r>
  <r>
    <x v="0"/>
    <n v="2204"/>
    <s v="Summer 2020"/>
    <x v="9"/>
    <s v="EOT"/>
    <s v="ARTM"/>
    <x v="0"/>
    <x v="0"/>
    <s v="RES"/>
    <x v="1"/>
    <n v="24"/>
  </r>
  <r>
    <x v="0"/>
    <n v="2257"/>
    <s v="Fall 2025"/>
    <x v="7"/>
    <s v="EOT"/>
    <s v="BUSN"/>
    <x v="3"/>
    <x v="1"/>
    <s v="RES"/>
    <x v="1"/>
    <n v="14667"/>
  </r>
  <r>
    <x v="0"/>
    <n v="2164"/>
    <s v="Summer 2016"/>
    <x v="1"/>
    <s v="EOT"/>
    <s v="EDUC"/>
    <x v="2"/>
    <x v="1"/>
    <s v="NRES"/>
    <x v="0"/>
    <n v="30"/>
  </r>
  <r>
    <x v="0"/>
    <n v="2164"/>
    <s v="Summer 2016"/>
    <x v="1"/>
    <s v="EOT"/>
    <s v="CLAS"/>
    <x v="7"/>
    <x v="0"/>
    <s v="RES"/>
    <x v="1"/>
    <n v="479"/>
  </r>
  <r>
    <x v="0"/>
    <n v="2231"/>
    <s v="Spring 2023"/>
    <x v="0"/>
    <s v="EOT"/>
    <s v="EDUC"/>
    <x v="2"/>
    <x v="1"/>
    <s v="CEES"/>
    <x v="0"/>
    <n v="4"/>
  </r>
  <r>
    <x v="0"/>
    <n v="2234"/>
    <s v="Summer 2023"/>
    <x v="5"/>
    <s v="EOT"/>
    <s v="CLAS"/>
    <x v="7"/>
    <x v="1"/>
    <s v="NRES"/>
    <x v="0"/>
    <n v="1823"/>
  </r>
  <r>
    <x v="0"/>
    <n v="2201"/>
    <s v="Spring 2020"/>
    <x v="4"/>
    <s v="EOT"/>
    <s v="EDUC"/>
    <x v="2"/>
    <x v="1"/>
    <s v="RES"/>
    <x v="1"/>
    <n v="4205"/>
  </r>
  <r>
    <x v="0"/>
    <n v="2211"/>
    <s v="Spring 2021"/>
    <x v="9"/>
    <s v="EOT"/>
    <s v="ENGR"/>
    <x v="6"/>
    <x v="1"/>
    <s v="RES"/>
    <x v="1"/>
    <n v="10316"/>
  </r>
  <r>
    <x v="0"/>
    <n v="2261"/>
    <s v="Spring 2026"/>
    <x v="7"/>
    <s v="CENSUS"/>
    <s v="CRSS"/>
    <x v="5"/>
    <x v="1"/>
    <s v="NRES"/>
    <x v="0"/>
    <n v="62"/>
  </r>
  <r>
    <x v="0"/>
    <n v="2184"/>
    <s v="Summer 2018"/>
    <x v="6"/>
    <s v="EOT"/>
    <s v="PAFF"/>
    <x v="1"/>
    <x v="0"/>
    <s v="NRES"/>
    <x v="0"/>
    <n v="181"/>
  </r>
  <r>
    <x v="0"/>
    <n v="2181"/>
    <s v="Spring 2018"/>
    <x v="3"/>
    <s v="EOT"/>
    <s v="BUSN"/>
    <x v="3"/>
    <x v="1"/>
    <s v="RES"/>
    <x v="1"/>
    <n v="11821"/>
  </r>
  <r>
    <x v="0"/>
    <n v="2161"/>
    <s v="Spring 2016"/>
    <x v="2"/>
    <s v="EOT"/>
    <s v="ARTM"/>
    <x v="0"/>
    <x v="0"/>
    <s v="RES"/>
    <x v="1"/>
    <n v="126"/>
  </r>
  <r>
    <x v="0"/>
    <n v="2244"/>
    <s v="Summer 2024"/>
    <x v="10"/>
    <s v="EOT"/>
    <s v="ARPL"/>
    <x v="4"/>
    <x v="0"/>
    <s v="NRES"/>
    <x v="0"/>
    <n v="22"/>
  </r>
  <r>
    <x v="0"/>
    <n v="2194"/>
    <s v="Summer 2019"/>
    <x v="4"/>
    <s v="EOT"/>
    <s v="EDUC"/>
    <x v="2"/>
    <x v="0"/>
    <s v="RES"/>
    <x v="1"/>
    <n v="3831"/>
  </r>
  <r>
    <x v="0"/>
    <n v="2201"/>
    <s v="Spring 2020"/>
    <x v="4"/>
    <s v="EOT"/>
    <s v="ENGR"/>
    <x v="6"/>
    <x v="0"/>
    <s v="NRES"/>
    <x v="0"/>
    <n v="1134"/>
  </r>
  <r>
    <x v="0"/>
    <n v="2211"/>
    <s v="Spring 2021"/>
    <x v="9"/>
    <s v="EOT"/>
    <s v="BUSN"/>
    <x v="3"/>
    <x v="1"/>
    <s v="RES"/>
    <x v="1"/>
    <n v="12299"/>
  </r>
  <r>
    <x v="0"/>
    <n v="2221"/>
    <s v="Spring 2022"/>
    <x v="8"/>
    <s v="EOT"/>
    <s v="PAFF"/>
    <x v="1"/>
    <x v="1"/>
    <s v="NRES"/>
    <x v="0"/>
    <n v="308"/>
  </r>
  <r>
    <x v="0"/>
    <n v="2221"/>
    <s v="Spring 2022"/>
    <x v="8"/>
    <s v="EOT"/>
    <s v="BUSN"/>
    <x v="3"/>
    <x v="1"/>
    <s v="RES"/>
    <x v="1"/>
    <n v="12526"/>
  </r>
  <r>
    <x v="0"/>
    <n v="2247"/>
    <s v="Fall 2024"/>
    <x v="10"/>
    <s v="EOT"/>
    <s v="ARTM"/>
    <x v="0"/>
    <x v="1"/>
    <s v="NRES"/>
    <x v="0"/>
    <n v="2753"/>
  </r>
  <r>
    <x v="0"/>
    <n v="2224"/>
    <s v="Summer 2022"/>
    <x v="0"/>
    <s v="EOT"/>
    <s v="CLAS"/>
    <x v="7"/>
    <x v="1"/>
    <s v="RES"/>
    <x v="1"/>
    <n v="11475"/>
  </r>
  <r>
    <x v="0"/>
    <n v="2221"/>
    <s v="Spring 2022"/>
    <x v="8"/>
    <s v="EOT"/>
    <s v="ARTM"/>
    <x v="0"/>
    <x v="1"/>
    <s v="NRES"/>
    <x v="0"/>
    <n v="2523"/>
  </r>
  <r>
    <x v="0"/>
    <n v="2171"/>
    <s v="Spring 2017"/>
    <x v="1"/>
    <s v="EOT"/>
    <s v="ENGR"/>
    <x v="6"/>
    <x v="0"/>
    <s v="NRES"/>
    <x v="0"/>
    <n v="1120"/>
  </r>
  <r>
    <x v="0"/>
    <n v="2157"/>
    <s v="Fall 2015"/>
    <x v="2"/>
    <s v="EOT"/>
    <s v="CLAS"/>
    <x v="7"/>
    <x v="0"/>
    <s v="NRES"/>
    <x v="0"/>
    <n v="715"/>
  </r>
  <r>
    <x v="0"/>
    <n v="2227"/>
    <s v="Fall 2022"/>
    <x v="0"/>
    <s v="EOT"/>
    <s v="BUSN"/>
    <x v="3"/>
    <x v="0"/>
    <s v="NRES"/>
    <x v="0"/>
    <n v="3092"/>
  </r>
  <r>
    <x v="0"/>
    <n v="2161"/>
    <s v="Spring 2016"/>
    <x v="2"/>
    <s v="EOT"/>
    <s v="BUSN"/>
    <x v="3"/>
    <x v="0"/>
    <s v="RES"/>
    <x v="1"/>
    <n v="5265"/>
  </r>
  <r>
    <x v="0"/>
    <n v="2244"/>
    <s v="Summer 2024"/>
    <x v="10"/>
    <s v="EOT"/>
    <s v="PAFF"/>
    <x v="1"/>
    <x v="1"/>
    <s v="NRES"/>
    <x v="0"/>
    <n v="33"/>
  </r>
  <r>
    <x v="0"/>
    <n v="2217"/>
    <s v="Fall 2021"/>
    <x v="8"/>
    <s v="EOT"/>
    <s v="PAFF"/>
    <x v="1"/>
    <x v="0"/>
    <s v="RES"/>
    <x v="1"/>
    <n v="2075"/>
  </r>
  <r>
    <x v="0"/>
    <n v="2187"/>
    <s v="Fall 2018"/>
    <x v="6"/>
    <s v="EOT"/>
    <s v="CLAS"/>
    <x v="7"/>
    <x v="1"/>
    <s v="RES"/>
    <x v="1"/>
    <n v="69745"/>
  </r>
  <r>
    <x v="0"/>
    <n v="2191"/>
    <s v="Spring 2019"/>
    <x v="6"/>
    <s v="EOT"/>
    <s v="BUSN"/>
    <x v="3"/>
    <x v="0"/>
    <s v="NRES"/>
    <x v="0"/>
    <n v="1316"/>
  </r>
  <r>
    <x v="0"/>
    <n v="2214"/>
    <s v="Summer 2021"/>
    <x v="8"/>
    <s v="EOT"/>
    <s v="EDUC"/>
    <x v="2"/>
    <x v="0"/>
    <s v="NULL"/>
    <x v="0"/>
    <n v="7"/>
  </r>
  <r>
    <x v="0"/>
    <n v="2204"/>
    <s v="Summer 2020"/>
    <x v="9"/>
    <s v="EOT"/>
    <s v="CRSS"/>
    <x v="5"/>
    <x v="1"/>
    <s v="NRES"/>
    <x v="0"/>
    <n v="21"/>
  </r>
  <r>
    <x v="0"/>
    <n v="2201"/>
    <s v="Spring 2020"/>
    <x v="4"/>
    <s v="EOT"/>
    <s v="ARTM"/>
    <x v="0"/>
    <x v="0"/>
    <s v="RES"/>
    <x v="1"/>
    <n v="76"/>
  </r>
  <r>
    <x v="0"/>
    <n v="2241"/>
    <s v="Spring 2024"/>
    <x v="5"/>
    <s v="EOT"/>
    <s v="ARPL"/>
    <x v="4"/>
    <x v="0"/>
    <s v="NRES"/>
    <x v="0"/>
    <n v="405"/>
  </r>
  <r>
    <x v="0"/>
    <n v="2201"/>
    <s v="Spring 2020"/>
    <x v="4"/>
    <s v="EOT"/>
    <s v="CLAS"/>
    <x v="7"/>
    <x v="1"/>
    <s v="RES"/>
    <x v="1"/>
    <n v="60286"/>
  </r>
  <r>
    <x v="0"/>
    <n v="2257"/>
    <s v="Fall 2025"/>
    <x v="7"/>
    <s v="EOT"/>
    <s v="CRSS"/>
    <x v="5"/>
    <x v="1"/>
    <s v="RES"/>
    <x v="1"/>
    <n v="792"/>
  </r>
  <r>
    <x v="0"/>
    <n v="2194"/>
    <s v="Summer 2019"/>
    <x v="4"/>
    <s v="EOT"/>
    <s v="PAFF"/>
    <x v="1"/>
    <x v="0"/>
    <s v="RES"/>
    <x v="1"/>
    <n v="696"/>
  </r>
  <r>
    <x v="0"/>
    <n v="2231"/>
    <s v="Spring 2023"/>
    <x v="0"/>
    <s v="EOT"/>
    <s v="ARTM"/>
    <x v="0"/>
    <x v="1"/>
    <s v="RES"/>
    <x v="1"/>
    <n v="11204"/>
  </r>
  <r>
    <x v="0"/>
    <n v="2171"/>
    <s v="Spring 2017"/>
    <x v="1"/>
    <s v="EOT"/>
    <s v="ARTM"/>
    <x v="0"/>
    <x v="0"/>
    <s v="RES"/>
    <x v="1"/>
    <n v="126"/>
  </r>
  <r>
    <x v="0"/>
    <n v="2247"/>
    <s v="Fall 2024"/>
    <x v="10"/>
    <s v="EOT"/>
    <s v="EDUC"/>
    <x v="2"/>
    <x v="1"/>
    <s v="NRES"/>
    <x v="0"/>
    <n v="541"/>
  </r>
  <r>
    <x v="0"/>
    <n v="2237"/>
    <s v="Fall 2023"/>
    <x v="5"/>
    <s v="EOT"/>
    <s v="EDUC"/>
    <x v="2"/>
    <x v="1"/>
    <s v="NRES"/>
    <x v="0"/>
    <n v="597"/>
  </r>
  <r>
    <x v="0"/>
    <n v="2171"/>
    <s v="Spring 2017"/>
    <x v="1"/>
    <s v="EOT"/>
    <s v="CLAS"/>
    <x v="7"/>
    <x v="1"/>
    <s v="RES"/>
    <x v="1"/>
    <n v="62772"/>
  </r>
  <r>
    <x v="0"/>
    <n v="2221"/>
    <s v="Spring 2022"/>
    <x v="8"/>
    <s v="EOT"/>
    <s v="PAFF"/>
    <x v="1"/>
    <x v="0"/>
    <s v="RES"/>
    <x v="1"/>
    <n v="1956"/>
  </r>
  <r>
    <x v="0"/>
    <n v="2184"/>
    <s v="Summer 2018"/>
    <x v="6"/>
    <s v="EOT"/>
    <s v="CLAS"/>
    <x v="7"/>
    <x v="1"/>
    <s v="RES"/>
    <x v="1"/>
    <n v="13401"/>
  </r>
  <r>
    <x v="0"/>
    <n v="2181"/>
    <s v="Spring 2018"/>
    <x v="3"/>
    <s v="EOT"/>
    <s v="EDUC"/>
    <x v="2"/>
    <x v="1"/>
    <s v="RES"/>
    <x v="1"/>
    <n v="3670"/>
  </r>
  <r>
    <x v="0"/>
    <n v="2194"/>
    <s v="Summer 2019"/>
    <x v="4"/>
    <s v="EOT"/>
    <s v="ENGR"/>
    <x v="6"/>
    <x v="0"/>
    <s v="RES"/>
    <x v="1"/>
    <n v="184"/>
  </r>
  <r>
    <x v="0"/>
    <n v="2194"/>
    <s v="Summer 2019"/>
    <x v="4"/>
    <s v="EOT"/>
    <s v="ARTM"/>
    <x v="0"/>
    <x v="0"/>
    <s v="NRES"/>
    <x v="0"/>
    <n v="34"/>
  </r>
  <r>
    <x v="0"/>
    <n v="2214"/>
    <s v="Summer 2021"/>
    <x v="8"/>
    <s v="EOT"/>
    <s v="PAFF"/>
    <x v="1"/>
    <x v="1"/>
    <s v="RES"/>
    <x v="1"/>
    <n v="549"/>
  </r>
  <r>
    <x v="0"/>
    <n v="2184"/>
    <s v="Summer 2018"/>
    <x v="6"/>
    <s v="EOT"/>
    <s v="ARTM"/>
    <x v="0"/>
    <x v="1"/>
    <s v="NRES"/>
    <x v="0"/>
    <n v="116"/>
  </r>
  <r>
    <x v="0"/>
    <n v="2191"/>
    <s v="Spring 2019"/>
    <x v="6"/>
    <s v="EOT"/>
    <s v="CRSS"/>
    <x v="5"/>
    <x v="0"/>
    <s v="NRES"/>
    <x v="0"/>
    <n v="3"/>
  </r>
  <r>
    <x v="0"/>
    <n v="2251"/>
    <s v="Spring 2025"/>
    <x v="10"/>
    <s v="EOT"/>
    <s v="ARTM"/>
    <x v="0"/>
    <x v="0"/>
    <s v="RES"/>
    <x v="1"/>
    <n v="193"/>
  </r>
  <r>
    <x v="0"/>
    <n v="2164"/>
    <s v="Summer 2016"/>
    <x v="1"/>
    <s v="EOT"/>
    <s v="BUSN"/>
    <x v="3"/>
    <x v="1"/>
    <s v="RES"/>
    <x v="1"/>
    <n v="2758"/>
  </r>
  <r>
    <x v="0"/>
    <n v="2261"/>
    <s v="Spring 2026"/>
    <x v="7"/>
    <s v="CENSUS"/>
    <s v="CLAS"/>
    <x v="7"/>
    <x v="1"/>
    <s v="NRES"/>
    <x v="0"/>
    <n v="7063"/>
  </r>
  <r>
    <x v="0"/>
    <n v="2241"/>
    <s v="Spring 2024"/>
    <x v="5"/>
    <s v="EOT"/>
    <s v="EDUC"/>
    <x v="2"/>
    <x v="0"/>
    <s v="NRES"/>
    <x v="0"/>
    <n v="793"/>
  </r>
  <r>
    <x v="0"/>
    <n v="2154"/>
    <s v="Summer 2015"/>
    <x v="2"/>
    <s v="EOT"/>
    <s v="BUSN"/>
    <x v="3"/>
    <x v="1"/>
    <s v="RES"/>
    <x v="1"/>
    <n v="2432"/>
  </r>
  <r>
    <x v="0"/>
    <n v="2174"/>
    <s v="Summer 2017"/>
    <x v="3"/>
    <s v="EOT"/>
    <s v="CLAS"/>
    <x v="7"/>
    <x v="1"/>
    <s v="NRES"/>
    <x v="0"/>
    <n v="2187"/>
  </r>
  <r>
    <x v="0"/>
    <n v="2164"/>
    <s v="Summer 2016"/>
    <x v="1"/>
    <s v="EOT"/>
    <s v="ENGR"/>
    <x v="6"/>
    <x v="1"/>
    <s v="RES"/>
    <x v="1"/>
    <n v="808"/>
  </r>
  <r>
    <x v="0"/>
    <n v="2234"/>
    <s v="Summer 2023"/>
    <x v="5"/>
    <s v="EOT"/>
    <s v="EDUC"/>
    <x v="2"/>
    <x v="1"/>
    <s v="NRES"/>
    <x v="0"/>
    <n v="117"/>
  </r>
  <r>
    <x v="0"/>
    <n v="2251"/>
    <s v="Spring 2025"/>
    <x v="10"/>
    <s v="EOT"/>
    <s v="BUSN"/>
    <x v="3"/>
    <x v="0"/>
    <s v="RES"/>
    <x v="1"/>
    <n v="6617"/>
  </r>
  <r>
    <x v="0"/>
    <n v="2237"/>
    <s v="Fall 2023"/>
    <x v="5"/>
    <s v="EOT"/>
    <s v="ARPL"/>
    <x v="4"/>
    <x v="0"/>
    <s v="NRES"/>
    <x v="0"/>
    <n v="521"/>
  </r>
  <r>
    <x v="0"/>
    <n v="2157"/>
    <s v="Fall 2015"/>
    <x v="2"/>
    <s v="EOT"/>
    <s v="EDUC"/>
    <x v="2"/>
    <x v="0"/>
    <s v="RES"/>
    <x v="1"/>
    <n v="6352"/>
  </r>
  <r>
    <x v="0"/>
    <n v="2184"/>
    <s v="Summer 2018"/>
    <x v="6"/>
    <s v="EOT"/>
    <s v="CRSS"/>
    <x v="5"/>
    <x v="1"/>
    <s v="NRES"/>
    <x v="0"/>
    <n v="6"/>
  </r>
  <r>
    <x v="0"/>
    <n v="2157"/>
    <s v="Fall 2015"/>
    <x v="2"/>
    <s v="EOT"/>
    <s v="EDUC"/>
    <x v="2"/>
    <x v="0"/>
    <s v="NRES"/>
    <x v="0"/>
    <n v="669"/>
  </r>
  <r>
    <x v="0"/>
    <n v="2254"/>
    <s v="Summer 2025"/>
    <x v="7"/>
    <s v="EOT"/>
    <s v="ARTM"/>
    <x v="0"/>
    <x v="0"/>
    <s v="RES"/>
    <x v="1"/>
    <n v="29"/>
  </r>
  <r>
    <x v="0"/>
    <n v="2174"/>
    <s v="Summer 2017"/>
    <x v="3"/>
    <s v="EOT"/>
    <s v="EDUC"/>
    <x v="2"/>
    <x v="1"/>
    <s v="NRES"/>
    <x v="0"/>
    <n v="45"/>
  </r>
  <r>
    <x v="0"/>
    <n v="2164"/>
    <s v="Summer 2016"/>
    <x v="1"/>
    <s v="EOT"/>
    <s v="ENGR"/>
    <x v="6"/>
    <x v="0"/>
    <s v="NRES"/>
    <x v="0"/>
    <n v="62"/>
  </r>
  <r>
    <x v="0"/>
    <n v="2177"/>
    <s v="Fall 2017"/>
    <x v="3"/>
    <s v="EOT"/>
    <s v="ENGR"/>
    <x v="6"/>
    <x v="1"/>
    <s v="NRES"/>
    <x v="0"/>
    <n v="1404"/>
  </r>
  <r>
    <x v="0"/>
    <n v="2221"/>
    <s v="Spring 2022"/>
    <x v="8"/>
    <s v="EOT"/>
    <s v="ARTM"/>
    <x v="0"/>
    <x v="0"/>
    <s v="NRES"/>
    <x v="0"/>
    <n v="110"/>
  </r>
  <r>
    <x v="0"/>
    <n v="2154"/>
    <s v="Summer 2015"/>
    <x v="2"/>
    <s v="EOT"/>
    <s v="CLAS"/>
    <x v="7"/>
    <x v="0"/>
    <s v="NRES"/>
    <x v="0"/>
    <n v="64"/>
  </r>
  <r>
    <x v="0"/>
    <n v="2244"/>
    <s v="Summer 2024"/>
    <x v="10"/>
    <s v="EOT"/>
    <s v="ARTM"/>
    <x v="0"/>
    <x v="1"/>
    <s v="NRES"/>
    <x v="0"/>
    <n v="205"/>
  </r>
  <r>
    <x v="0"/>
    <n v="2231"/>
    <s v="Spring 2023"/>
    <x v="0"/>
    <s v="EOT"/>
    <s v="BUSN"/>
    <x v="3"/>
    <x v="1"/>
    <s v="RES"/>
    <x v="1"/>
    <n v="12836"/>
  </r>
  <r>
    <x v="0"/>
    <n v="2244"/>
    <s v="Summer 2024"/>
    <x v="10"/>
    <s v="EOT"/>
    <s v="ARTM"/>
    <x v="0"/>
    <x v="0"/>
    <s v="RES"/>
    <x v="1"/>
    <n v="16"/>
  </r>
  <r>
    <x v="0"/>
    <n v="2177"/>
    <s v="Fall 2017"/>
    <x v="3"/>
    <s v="EOT"/>
    <s v="ARPL"/>
    <x v="4"/>
    <x v="0"/>
    <s v="RES"/>
    <x v="1"/>
    <n v="3652"/>
  </r>
  <r>
    <x v="0"/>
    <n v="2227"/>
    <s v="Fall 2022"/>
    <x v="0"/>
    <s v="EOT"/>
    <s v="BUSN"/>
    <x v="3"/>
    <x v="1"/>
    <s v="NRES"/>
    <x v="0"/>
    <n v="1400"/>
  </r>
  <r>
    <x v="0"/>
    <n v="2181"/>
    <s v="Spring 2018"/>
    <x v="3"/>
    <s v="EOT"/>
    <s v="ARPL"/>
    <x v="4"/>
    <x v="0"/>
    <s v="NRES"/>
    <x v="0"/>
    <n v="646"/>
  </r>
  <r>
    <x v="0"/>
    <n v="2167"/>
    <s v="Fall 2016"/>
    <x v="1"/>
    <s v="EOT"/>
    <s v="CLAS"/>
    <x v="7"/>
    <x v="0"/>
    <s v="RES"/>
    <x v="1"/>
    <n v="2876"/>
  </r>
  <r>
    <x v="0"/>
    <n v="2174"/>
    <s v="Summer 2017"/>
    <x v="3"/>
    <s v="EOT"/>
    <s v="ARTM"/>
    <x v="0"/>
    <x v="1"/>
    <s v="RES"/>
    <x v="1"/>
    <n v="826"/>
  </r>
  <r>
    <x v="0"/>
    <n v="2211"/>
    <s v="Spring 2021"/>
    <x v="9"/>
    <s v="EOT"/>
    <s v="ARTM"/>
    <x v="0"/>
    <x v="0"/>
    <s v="NRES"/>
    <x v="0"/>
    <n v="31"/>
  </r>
  <r>
    <x v="0"/>
    <n v="2221"/>
    <s v="Spring 2022"/>
    <x v="8"/>
    <s v="EOT"/>
    <s v="PAFF"/>
    <x v="1"/>
    <x v="1"/>
    <s v="RES"/>
    <x v="1"/>
    <n v="2285"/>
  </r>
  <r>
    <x v="0"/>
    <n v="2167"/>
    <s v="Fall 2016"/>
    <x v="1"/>
    <s v="EOT"/>
    <s v="CLAS"/>
    <x v="7"/>
    <x v="1"/>
    <s v="NRES"/>
    <x v="0"/>
    <n v="11040"/>
  </r>
  <r>
    <x v="0"/>
    <n v="2234"/>
    <s v="Summer 2023"/>
    <x v="5"/>
    <s v="EOT"/>
    <s v="CLAS"/>
    <x v="7"/>
    <x v="0"/>
    <s v="NRES"/>
    <x v="0"/>
    <n v="42"/>
  </r>
  <r>
    <x v="0"/>
    <n v="2161"/>
    <s v="Spring 2016"/>
    <x v="2"/>
    <s v="EOT"/>
    <s v="CLAS"/>
    <x v="7"/>
    <x v="1"/>
    <s v="RES"/>
    <x v="1"/>
    <n v="61840"/>
  </r>
  <r>
    <x v="0"/>
    <n v="2241"/>
    <s v="Spring 2024"/>
    <x v="5"/>
    <s v="EOT"/>
    <s v="EDUC"/>
    <x v="2"/>
    <x v="1"/>
    <s v="NRES"/>
    <x v="0"/>
    <n v="498"/>
  </r>
  <r>
    <x v="0"/>
    <n v="2221"/>
    <s v="Spring 2022"/>
    <x v="8"/>
    <s v="EOT"/>
    <s v="ARPL"/>
    <x v="4"/>
    <x v="1"/>
    <s v="NRES"/>
    <x v="0"/>
    <n v="513"/>
  </r>
  <r>
    <x v="0"/>
    <n v="2154"/>
    <s v="Summer 2015"/>
    <x v="2"/>
    <s v="EOT"/>
    <s v="ENGR"/>
    <x v="6"/>
    <x v="0"/>
    <s v="NRES"/>
    <x v="0"/>
    <n v="109"/>
  </r>
  <r>
    <x v="0"/>
    <n v="2261"/>
    <s v="Spring 2026"/>
    <x v="7"/>
    <s v="CENSUS"/>
    <s v="PAFF"/>
    <x v="1"/>
    <x v="1"/>
    <s v="RES"/>
    <x v="1"/>
    <n v="2462"/>
  </r>
  <r>
    <x v="0"/>
    <n v="2191"/>
    <s v="Spring 2019"/>
    <x v="6"/>
    <s v="EOT"/>
    <s v="CLAS"/>
    <x v="7"/>
    <x v="1"/>
    <s v="NRES"/>
    <x v="0"/>
    <n v="10681"/>
  </r>
  <r>
    <x v="0"/>
    <n v="2157"/>
    <s v="Fall 2015"/>
    <x v="2"/>
    <s v="EOT"/>
    <s v="PAFF"/>
    <x v="1"/>
    <x v="1"/>
    <s v="RES"/>
    <x v="1"/>
    <n v="1315"/>
  </r>
  <r>
    <x v="0"/>
    <n v="2184"/>
    <s v="Summer 2018"/>
    <x v="6"/>
    <s v="EOT"/>
    <s v="CRSS"/>
    <x v="5"/>
    <x v="0"/>
    <s v="RES"/>
    <x v="1"/>
    <n v="6"/>
  </r>
  <r>
    <x v="0"/>
    <n v="2204"/>
    <s v="Summer 2020"/>
    <x v="9"/>
    <s v="EOT"/>
    <s v="ENGR"/>
    <x v="6"/>
    <x v="1"/>
    <s v="RES"/>
    <x v="1"/>
    <n v="898"/>
  </r>
  <r>
    <x v="0"/>
    <n v="2157"/>
    <s v="Fall 2015"/>
    <x v="2"/>
    <s v="EOT"/>
    <s v="EDUC"/>
    <x v="2"/>
    <x v="1"/>
    <s v="RES"/>
    <x v="1"/>
    <n v="2481"/>
  </r>
  <r>
    <x v="0"/>
    <n v="2211"/>
    <s v="Spring 2021"/>
    <x v="9"/>
    <s v="EOT"/>
    <s v="PAFF"/>
    <x v="1"/>
    <x v="1"/>
    <s v="RES"/>
    <x v="1"/>
    <n v="2178"/>
  </r>
  <r>
    <x v="0"/>
    <n v="2174"/>
    <s v="Summer 2017"/>
    <x v="3"/>
    <s v="EOT"/>
    <s v="BUSN"/>
    <x v="3"/>
    <x v="1"/>
    <s v="NRES"/>
    <x v="0"/>
    <n v="660"/>
  </r>
  <r>
    <x v="0"/>
    <n v="2261"/>
    <s v="Spring 2026"/>
    <x v="7"/>
    <s v="CENSUS"/>
    <s v="BUSN"/>
    <x v="3"/>
    <x v="0"/>
    <s v="NRES"/>
    <x v="0"/>
    <n v="1424"/>
  </r>
  <r>
    <x v="0"/>
    <n v="2177"/>
    <s v="Fall 2017"/>
    <x v="3"/>
    <s v="EOT"/>
    <s v="EDUC"/>
    <x v="2"/>
    <x v="0"/>
    <s v="RES"/>
    <x v="1"/>
    <n v="6471"/>
  </r>
  <r>
    <x v="0"/>
    <n v="2257"/>
    <s v="Fall 2025"/>
    <x v="7"/>
    <s v="EOT"/>
    <s v="EDUC"/>
    <x v="2"/>
    <x v="1"/>
    <s v="RES"/>
    <x v="1"/>
    <n v="3860"/>
  </r>
  <r>
    <x v="0"/>
    <n v="2161"/>
    <s v="Spring 2016"/>
    <x v="2"/>
    <s v="EOT"/>
    <s v="BUSN"/>
    <x v="3"/>
    <x v="1"/>
    <s v="RES"/>
    <x v="1"/>
    <n v="10628"/>
  </r>
  <r>
    <x v="0"/>
    <n v="2217"/>
    <s v="Fall 2021"/>
    <x v="8"/>
    <s v="EOT"/>
    <s v="BUSN"/>
    <x v="3"/>
    <x v="0"/>
    <s v="NRES"/>
    <x v="0"/>
    <n v="1694"/>
  </r>
  <r>
    <x v="0"/>
    <n v="2191"/>
    <s v="Spring 2019"/>
    <x v="6"/>
    <s v="EOT"/>
    <s v="ARTM"/>
    <x v="0"/>
    <x v="0"/>
    <s v="NRES"/>
    <x v="0"/>
    <n v="62"/>
  </r>
  <r>
    <x v="0"/>
    <n v="2247"/>
    <s v="Fall 2024"/>
    <x v="10"/>
    <s v="EOT"/>
    <s v="ARTM"/>
    <x v="0"/>
    <x v="1"/>
    <s v="RES"/>
    <x v="1"/>
    <n v="12680"/>
  </r>
  <r>
    <x v="0"/>
    <n v="2254"/>
    <s v="Summer 2025"/>
    <x v="7"/>
    <s v="EOT"/>
    <s v="ENGR"/>
    <x v="6"/>
    <x v="0"/>
    <s v="RES"/>
    <x v="1"/>
    <n v="271"/>
  </r>
  <r>
    <x v="0"/>
    <n v="2171"/>
    <s v="Spring 2017"/>
    <x v="1"/>
    <s v="EOT"/>
    <s v="EDUC"/>
    <x v="2"/>
    <x v="0"/>
    <s v="RES"/>
    <x v="1"/>
    <n v="5906"/>
  </r>
  <r>
    <x v="0"/>
    <n v="2207"/>
    <s v="Fall 2020"/>
    <x v="9"/>
    <s v="EOT"/>
    <s v="CRSS"/>
    <x v="5"/>
    <x v="0"/>
    <s v="RES"/>
    <x v="1"/>
    <n v="12"/>
  </r>
  <r>
    <x v="0"/>
    <n v="2161"/>
    <s v="Spring 2016"/>
    <x v="2"/>
    <s v="EOT"/>
    <s v="ENGR"/>
    <x v="6"/>
    <x v="1"/>
    <s v="RES"/>
    <x v="1"/>
    <n v="7004"/>
  </r>
  <r>
    <x v="0"/>
    <n v="2154"/>
    <s v="Summer 2015"/>
    <x v="2"/>
    <s v="EOT"/>
    <s v="PAFF"/>
    <x v="1"/>
    <x v="0"/>
    <s v="RES"/>
    <x v="1"/>
    <n v="577"/>
  </r>
  <r>
    <x v="0"/>
    <n v="2254"/>
    <s v="Summer 2025"/>
    <x v="7"/>
    <s v="EOT"/>
    <s v="PAFF"/>
    <x v="1"/>
    <x v="1"/>
    <s v="NRES"/>
    <x v="0"/>
    <n v="30"/>
  </r>
  <r>
    <x v="0"/>
    <n v="2244"/>
    <s v="Summer 2024"/>
    <x v="10"/>
    <s v="EOT"/>
    <s v="BUSN"/>
    <x v="3"/>
    <x v="1"/>
    <s v="NRES"/>
    <x v="0"/>
    <n v="369"/>
  </r>
  <r>
    <x v="0"/>
    <n v="2177"/>
    <s v="Fall 2017"/>
    <x v="3"/>
    <s v="EOT"/>
    <s v="EDUC"/>
    <x v="2"/>
    <x v="1"/>
    <s v="NRES"/>
    <x v="0"/>
    <n v="351"/>
  </r>
  <r>
    <x v="0"/>
    <n v="2214"/>
    <s v="Summer 2021"/>
    <x v="8"/>
    <s v="EOT"/>
    <s v="CLAS"/>
    <x v="7"/>
    <x v="0"/>
    <s v="RES"/>
    <x v="1"/>
    <n v="477"/>
  </r>
  <r>
    <x v="0"/>
    <n v="2171"/>
    <s v="Spring 2017"/>
    <x v="1"/>
    <s v="EOT"/>
    <s v="PAFF"/>
    <x v="1"/>
    <x v="0"/>
    <s v="RES"/>
    <x v="1"/>
    <n v="1632"/>
  </r>
  <r>
    <x v="0"/>
    <n v="2207"/>
    <s v="Fall 2020"/>
    <x v="9"/>
    <s v="EOT"/>
    <s v="ARTM"/>
    <x v="0"/>
    <x v="1"/>
    <s v="NRES"/>
    <x v="0"/>
    <n v="2434"/>
  </r>
  <r>
    <x v="0"/>
    <n v="2224"/>
    <s v="Summer 2022"/>
    <x v="0"/>
    <s v="EOT"/>
    <s v="BUSN"/>
    <x v="3"/>
    <x v="0"/>
    <s v="RES"/>
    <x v="1"/>
    <n v="2670"/>
  </r>
  <r>
    <x v="0"/>
    <n v="2164"/>
    <s v="Summer 2016"/>
    <x v="1"/>
    <s v="EOT"/>
    <s v="ARPL"/>
    <x v="4"/>
    <x v="0"/>
    <s v="NRES"/>
    <x v="0"/>
    <n v="46"/>
  </r>
  <r>
    <x v="0"/>
    <n v="2184"/>
    <s v="Summer 2018"/>
    <x v="6"/>
    <s v="EOT"/>
    <s v="ENGR"/>
    <x v="6"/>
    <x v="1"/>
    <s v="NRES"/>
    <x v="0"/>
    <n v="227"/>
  </r>
  <r>
    <x v="0"/>
    <n v="2197"/>
    <s v="Fall 2019"/>
    <x v="4"/>
    <s v="EOT"/>
    <s v="CRSS"/>
    <x v="5"/>
    <x v="1"/>
    <s v="NRES"/>
    <x v="0"/>
    <n v="75"/>
  </r>
  <r>
    <x v="0"/>
    <n v="2191"/>
    <s v="Spring 2019"/>
    <x v="6"/>
    <s v="EOT"/>
    <s v="PAFF"/>
    <x v="1"/>
    <x v="0"/>
    <s v="NRES"/>
    <x v="0"/>
    <n v="495"/>
  </r>
  <r>
    <x v="0"/>
    <n v="2177"/>
    <s v="Fall 2017"/>
    <x v="3"/>
    <s v="EOT"/>
    <s v="CRSS"/>
    <x v="5"/>
    <x v="0"/>
    <s v="RES"/>
    <x v="1"/>
    <n v="40"/>
  </r>
  <r>
    <x v="0"/>
    <n v="2174"/>
    <s v="Summer 2017"/>
    <x v="3"/>
    <s v="EOT"/>
    <s v="BUSN"/>
    <x v="3"/>
    <x v="1"/>
    <s v="RES"/>
    <x v="1"/>
    <n v="2835"/>
  </r>
  <r>
    <x v="0"/>
    <n v="2261"/>
    <s v="Spring 2026"/>
    <x v="7"/>
    <s v="CENSUS"/>
    <s v="ARTM"/>
    <x v="0"/>
    <x v="0"/>
    <s v="NRES"/>
    <x v="0"/>
    <n v="40"/>
  </r>
  <r>
    <x v="0"/>
    <n v="2194"/>
    <s v="Summer 2019"/>
    <x v="4"/>
    <s v="EOT"/>
    <s v="ENGR"/>
    <x v="6"/>
    <x v="1"/>
    <s v="RES"/>
    <x v="1"/>
    <n v="931"/>
  </r>
  <r>
    <x v="0"/>
    <n v="2157"/>
    <s v="Fall 2015"/>
    <x v="2"/>
    <s v="EOT"/>
    <s v="CLAS"/>
    <x v="7"/>
    <x v="1"/>
    <s v="RES"/>
    <x v="1"/>
    <n v="68532"/>
  </r>
  <r>
    <x v="0"/>
    <n v="2197"/>
    <s v="Fall 2019"/>
    <x v="4"/>
    <s v="EOT"/>
    <s v="ARPL"/>
    <x v="4"/>
    <x v="1"/>
    <s v="RES"/>
    <x v="1"/>
    <n v="3241"/>
  </r>
  <r>
    <x v="0"/>
    <n v="2244"/>
    <s v="Summer 2024"/>
    <x v="10"/>
    <s v="EOT"/>
    <s v="BUSN"/>
    <x v="3"/>
    <x v="1"/>
    <s v="RES"/>
    <x v="1"/>
    <n v="2969"/>
  </r>
  <r>
    <x v="0"/>
    <n v="2234"/>
    <s v="Summer 2023"/>
    <x v="5"/>
    <s v="EOT"/>
    <s v="CRSS"/>
    <x v="5"/>
    <x v="1"/>
    <s v="NRES"/>
    <x v="0"/>
    <n v="11"/>
  </r>
  <r>
    <x v="0"/>
    <n v="2161"/>
    <s v="Spring 2016"/>
    <x v="2"/>
    <s v="EOT"/>
    <s v="CRSS"/>
    <x v="5"/>
    <x v="0"/>
    <s v="RES"/>
    <x v="1"/>
    <n v="12"/>
  </r>
  <r>
    <x v="0"/>
    <n v="2221"/>
    <s v="Spring 2022"/>
    <x v="8"/>
    <s v="EOT"/>
    <s v="ARPL"/>
    <x v="4"/>
    <x v="1"/>
    <s v="RES"/>
    <x v="1"/>
    <n v="2928"/>
  </r>
  <r>
    <x v="0"/>
    <n v="2261"/>
    <s v="Spring 2026"/>
    <x v="7"/>
    <s v="CENSUS"/>
    <s v="PAFF"/>
    <x v="1"/>
    <x v="0"/>
    <s v="NRES"/>
    <x v="0"/>
    <n v="232"/>
  </r>
  <r>
    <x v="0"/>
    <n v="2254"/>
    <s v="Summer 2025"/>
    <x v="7"/>
    <s v="EOT"/>
    <s v="EDUC"/>
    <x v="2"/>
    <x v="0"/>
    <s v="NRES"/>
    <x v="0"/>
    <n v="523"/>
  </r>
  <r>
    <x v="0"/>
    <n v="2194"/>
    <s v="Summer 2019"/>
    <x v="4"/>
    <s v="EOT"/>
    <s v="CLAS"/>
    <x v="7"/>
    <x v="0"/>
    <s v="NRES"/>
    <x v="0"/>
    <n v="70"/>
  </r>
  <r>
    <x v="0"/>
    <n v="2214"/>
    <s v="Summer 2021"/>
    <x v="8"/>
    <s v="EOT"/>
    <s v="PAFF"/>
    <x v="1"/>
    <x v="1"/>
    <s v="NRES"/>
    <x v="0"/>
    <n v="53"/>
  </r>
  <r>
    <x v="0"/>
    <n v="2181"/>
    <s v="Spring 2018"/>
    <x v="3"/>
    <s v="EOT"/>
    <s v="ARTM"/>
    <x v="0"/>
    <x v="0"/>
    <s v="NRES"/>
    <x v="0"/>
    <n v="72"/>
  </r>
  <r>
    <x v="0"/>
    <n v="2184"/>
    <s v="Summer 2018"/>
    <x v="6"/>
    <s v="EOT"/>
    <s v="BUSN"/>
    <x v="3"/>
    <x v="0"/>
    <s v="RES"/>
    <x v="1"/>
    <n v="1703"/>
  </r>
  <r>
    <x v="0"/>
    <n v="2231"/>
    <s v="Spring 2023"/>
    <x v="0"/>
    <s v="EOT"/>
    <s v="CLAS"/>
    <x v="7"/>
    <x v="0"/>
    <s v="NRES"/>
    <x v="0"/>
    <n v="480"/>
  </r>
  <r>
    <x v="0"/>
    <n v="2217"/>
    <s v="Fall 2021"/>
    <x v="8"/>
    <s v="EOT"/>
    <s v="CLAS"/>
    <x v="7"/>
    <x v="1"/>
    <s v="RES"/>
    <x v="1"/>
    <n v="59199"/>
  </r>
  <r>
    <x v="0"/>
    <n v="2154"/>
    <s v="Summer 2015"/>
    <x v="2"/>
    <s v="EOT"/>
    <s v="ARPL"/>
    <x v="4"/>
    <x v="0"/>
    <s v="RES"/>
    <x v="1"/>
    <n v="280"/>
  </r>
  <r>
    <x v="0"/>
    <n v="2214"/>
    <s v="Summer 2021"/>
    <x v="8"/>
    <s v="EOT"/>
    <s v="ENGR"/>
    <x v="6"/>
    <x v="1"/>
    <s v="RES"/>
    <x v="1"/>
    <n v="986"/>
  </r>
  <r>
    <x v="0"/>
    <n v="2224"/>
    <s v="Summer 2022"/>
    <x v="0"/>
    <s v="EOT"/>
    <s v="PAFF"/>
    <x v="1"/>
    <x v="0"/>
    <s v="NRES"/>
    <x v="0"/>
    <n v="169"/>
  </r>
  <r>
    <x v="0"/>
    <n v="2221"/>
    <s v="Spring 2022"/>
    <x v="8"/>
    <s v="EOT"/>
    <s v="EDUC"/>
    <x v="2"/>
    <x v="1"/>
    <s v="NRES"/>
    <x v="0"/>
    <n v="506"/>
  </r>
  <r>
    <x v="0"/>
    <n v="2241"/>
    <s v="Spring 2024"/>
    <x v="5"/>
    <s v="EOT"/>
    <s v="ENGR"/>
    <x v="6"/>
    <x v="1"/>
    <s v="NRES"/>
    <x v="0"/>
    <n v="2117"/>
  </r>
  <r>
    <x v="0"/>
    <n v="2161"/>
    <s v="Spring 2016"/>
    <x v="2"/>
    <s v="EOT"/>
    <s v="ENGR"/>
    <x v="6"/>
    <x v="1"/>
    <s v="NRES"/>
    <x v="0"/>
    <n v="980"/>
  </r>
  <r>
    <x v="0"/>
    <n v="2174"/>
    <s v="Summer 2017"/>
    <x v="3"/>
    <s v="EOT"/>
    <s v="PAFF"/>
    <x v="1"/>
    <x v="1"/>
    <s v="NRES"/>
    <x v="0"/>
    <n v="78"/>
  </r>
  <r>
    <x v="0"/>
    <n v="2231"/>
    <s v="Spring 2023"/>
    <x v="0"/>
    <s v="EOT"/>
    <s v="BUSN"/>
    <x v="3"/>
    <x v="1"/>
    <s v="NRES"/>
    <x v="0"/>
    <n v="1493"/>
  </r>
  <r>
    <x v="0"/>
    <n v="2251"/>
    <s v="Spring 2025"/>
    <x v="10"/>
    <s v="EOT"/>
    <s v="CLAS"/>
    <x v="7"/>
    <x v="1"/>
    <s v="NRES"/>
    <x v="0"/>
    <n v="8133"/>
  </r>
  <r>
    <x v="0"/>
    <n v="2187"/>
    <s v="Fall 2018"/>
    <x v="6"/>
    <s v="EOT"/>
    <s v="EDUC"/>
    <x v="2"/>
    <x v="0"/>
    <s v="RES"/>
    <x v="1"/>
    <n v="6357"/>
  </r>
  <r>
    <x v="0"/>
    <n v="2184"/>
    <s v="Summer 2018"/>
    <x v="6"/>
    <s v="EOT"/>
    <s v="BUSN"/>
    <x v="3"/>
    <x v="0"/>
    <s v="NRES"/>
    <x v="0"/>
    <n v="348"/>
  </r>
  <r>
    <x v="0"/>
    <n v="2177"/>
    <s v="Fall 2017"/>
    <x v="3"/>
    <s v="EOT"/>
    <s v="ARTM"/>
    <x v="0"/>
    <x v="1"/>
    <s v="RES"/>
    <x v="1"/>
    <n v="12103"/>
  </r>
  <r>
    <x v="0"/>
    <n v="2261"/>
    <s v="Spring 2026"/>
    <x v="7"/>
    <s v="CENSUS"/>
    <s v="PAFF"/>
    <x v="1"/>
    <x v="0"/>
    <s v="RES"/>
    <x v="1"/>
    <n v="1869"/>
  </r>
  <r>
    <x v="0"/>
    <n v="2197"/>
    <s v="Fall 2019"/>
    <x v="4"/>
    <s v="EOT"/>
    <s v="PAFF"/>
    <x v="1"/>
    <x v="1"/>
    <s v="NRES"/>
    <x v="0"/>
    <n v="429"/>
  </r>
  <r>
    <x v="0"/>
    <n v="2174"/>
    <s v="Summer 2017"/>
    <x v="3"/>
    <s v="EOT"/>
    <s v="ARTM"/>
    <x v="0"/>
    <x v="1"/>
    <s v="NRES"/>
    <x v="0"/>
    <n v="129"/>
  </r>
  <r>
    <x v="0"/>
    <n v="2211"/>
    <s v="Spring 2021"/>
    <x v="9"/>
    <s v="EOT"/>
    <s v="ARTM"/>
    <x v="0"/>
    <x v="1"/>
    <s v="NRES"/>
    <x v="0"/>
    <n v="2299"/>
  </r>
  <r>
    <x v="0"/>
    <n v="2211"/>
    <s v="Spring 2021"/>
    <x v="9"/>
    <s v="EOT"/>
    <s v="CLAS"/>
    <x v="7"/>
    <x v="1"/>
    <s v="NRES"/>
    <x v="0"/>
    <n v="8048"/>
  </r>
  <r>
    <x v="0"/>
    <n v="2154"/>
    <s v="Summer 2015"/>
    <x v="2"/>
    <s v="EOT"/>
    <s v="ARTM"/>
    <x v="0"/>
    <x v="1"/>
    <s v="RES"/>
    <x v="1"/>
    <n v="722"/>
  </r>
  <r>
    <x v="0"/>
    <n v="2191"/>
    <s v="Spring 2019"/>
    <x v="6"/>
    <s v="EOT"/>
    <s v="EDUC"/>
    <x v="2"/>
    <x v="0"/>
    <s v="NRES"/>
    <x v="0"/>
    <n v="492"/>
  </r>
  <r>
    <x v="0"/>
    <n v="2184"/>
    <s v="Summer 2018"/>
    <x v="6"/>
    <s v="EOT"/>
    <s v="EDUC"/>
    <x v="2"/>
    <x v="1"/>
    <s v="RES"/>
    <x v="1"/>
    <n v="544"/>
  </r>
  <r>
    <x v="0"/>
    <n v="2204"/>
    <s v="Summer 2020"/>
    <x v="9"/>
    <s v="EOT"/>
    <s v="ARPL"/>
    <x v="4"/>
    <x v="0"/>
    <s v="RES"/>
    <x v="1"/>
    <n v="686"/>
  </r>
  <r>
    <x v="0"/>
    <n v="2241"/>
    <s v="Spring 2024"/>
    <x v="5"/>
    <s v="EOT"/>
    <s v="CLAS"/>
    <x v="7"/>
    <x v="1"/>
    <s v="NRES"/>
    <x v="0"/>
    <n v="8486"/>
  </r>
  <r>
    <x v="0"/>
    <n v="2257"/>
    <s v="Fall 2025"/>
    <x v="7"/>
    <s v="EOT"/>
    <s v="PAFF"/>
    <x v="1"/>
    <x v="1"/>
    <s v="RES"/>
    <x v="1"/>
    <n v="2953"/>
  </r>
  <r>
    <x v="0"/>
    <n v="2174"/>
    <s v="Summer 2017"/>
    <x v="3"/>
    <s v="EOT"/>
    <s v="PAFF"/>
    <x v="1"/>
    <x v="1"/>
    <s v="RES"/>
    <x v="1"/>
    <n v="423"/>
  </r>
  <r>
    <x v="0"/>
    <n v="2214"/>
    <s v="Summer 2021"/>
    <x v="8"/>
    <s v="EOT"/>
    <s v="PAFF"/>
    <x v="1"/>
    <x v="0"/>
    <s v="RES"/>
    <x v="1"/>
    <n v="839"/>
  </r>
  <r>
    <x v="0"/>
    <n v="2174"/>
    <s v="Summer 2017"/>
    <x v="3"/>
    <s v="EOT"/>
    <s v="PAFF"/>
    <x v="1"/>
    <x v="0"/>
    <s v="NRES"/>
    <x v="0"/>
    <n v="195"/>
  </r>
  <r>
    <x v="0"/>
    <n v="2251"/>
    <s v="Spring 2025"/>
    <x v="10"/>
    <s v="EOT"/>
    <s v="CLAS"/>
    <x v="7"/>
    <x v="1"/>
    <s v="RES"/>
    <x v="1"/>
    <n v="49549"/>
  </r>
  <r>
    <x v="0"/>
    <n v="2234"/>
    <s v="Summer 2023"/>
    <x v="5"/>
    <s v="EOT"/>
    <s v="ARTM"/>
    <x v="0"/>
    <x v="0"/>
    <s v="NRES"/>
    <x v="0"/>
    <n v="27"/>
  </r>
  <r>
    <x v="0"/>
    <n v="2241"/>
    <s v="Spring 2024"/>
    <x v="5"/>
    <s v="EOT"/>
    <s v="ARTM"/>
    <x v="0"/>
    <x v="0"/>
    <s v="NRES"/>
    <x v="0"/>
    <n v="54"/>
  </r>
  <r>
    <x v="0"/>
    <n v="2191"/>
    <s v="Spring 2019"/>
    <x v="6"/>
    <s v="EOT"/>
    <s v="ENGR"/>
    <x v="6"/>
    <x v="0"/>
    <s v="RES"/>
    <x v="1"/>
    <n v="1651"/>
  </r>
  <r>
    <x v="0"/>
    <n v="2164"/>
    <s v="Summer 2016"/>
    <x v="1"/>
    <s v="EOT"/>
    <s v="CLAS"/>
    <x v="7"/>
    <x v="1"/>
    <s v="RES"/>
    <x v="1"/>
    <n v="11180"/>
  </r>
  <r>
    <x v="0"/>
    <n v="2167"/>
    <s v="Fall 2016"/>
    <x v="1"/>
    <s v="EOT"/>
    <s v="BUSN"/>
    <x v="3"/>
    <x v="0"/>
    <s v="NRES"/>
    <x v="0"/>
    <n v="1526"/>
  </r>
  <r>
    <x v="0"/>
    <n v="2257"/>
    <s v="Fall 2025"/>
    <x v="7"/>
    <s v="EOT"/>
    <s v="ENGR"/>
    <x v="6"/>
    <x v="1"/>
    <s v="RES"/>
    <x v="1"/>
    <n v="10530"/>
  </r>
  <r>
    <x v="0"/>
    <n v="2221"/>
    <s v="Spring 2022"/>
    <x v="8"/>
    <s v="EOT"/>
    <s v="ARTM"/>
    <x v="0"/>
    <x v="1"/>
    <s v="RES"/>
    <x v="1"/>
    <n v="11562"/>
  </r>
  <r>
    <x v="0"/>
    <n v="2191"/>
    <s v="Spring 2019"/>
    <x v="6"/>
    <s v="EOT"/>
    <s v="ARPL"/>
    <x v="4"/>
    <x v="1"/>
    <s v="NRES"/>
    <x v="0"/>
    <n v="777"/>
  </r>
  <r>
    <x v="0"/>
    <n v="2207"/>
    <s v="Fall 2020"/>
    <x v="9"/>
    <s v="EOT"/>
    <s v="BUSN"/>
    <x v="3"/>
    <x v="0"/>
    <s v="RES"/>
    <x v="1"/>
    <n v="6548"/>
  </r>
  <r>
    <x v="0"/>
    <n v="2167"/>
    <s v="Fall 2016"/>
    <x v="1"/>
    <s v="EOT"/>
    <s v="BUSN"/>
    <x v="3"/>
    <x v="1"/>
    <s v="NRES"/>
    <x v="0"/>
    <n v="2008"/>
  </r>
  <r>
    <x v="0"/>
    <n v="2181"/>
    <s v="Spring 2018"/>
    <x v="3"/>
    <s v="EOT"/>
    <s v="ARTM"/>
    <x v="0"/>
    <x v="1"/>
    <s v="NRES"/>
    <x v="0"/>
    <n v="2520"/>
  </r>
  <r>
    <x v="0"/>
    <n v="2174"/>
    <s v="Summer 2017"/>
    <x v="3"/>
    <s v="EOT"/>
    <s v="PAFF"/>
    <x v="1"/>
    <x v="0"/>
    <s v="RES"/>
    <x v="1"/>
    <n v="601"/>
  </r>
  <r>
    <x v="0"/>
    <n v="2231"/>
    <s v="Spring 2023"/>
    <x v="0"/>
    <s v="EOT"/>
    <s v="ENGR"/>
    <x v="6"/>
    <x v="0"/>
    <s v="NRES"/>
    <x v="0"/>
    <n v="1580.5"/>
  </r>
  <r>
    <x v="0"/>
    <n v="2167"/>
    <s v="Fall 2016"/>
    <x v="1"/>
    <s v="EOT"/>
    <s v="CRSS"/>
    <x v="5"/>
    <x v="1"/>
    <s v="NRES"/>
    <x v="0"/>
    <n v="81"/>
  </r>
  <r>
    <x v="0"/>
    <n v="2244"/>
    <s v="Summer 2024"/>
    <x v="10"/>
    <s v="EOT"/>
    <s v="CRSS"/>
    <x v="5"/>
    <x v="1"/>
    <s v="RES"/>
    <x v="1"/>
    <n v="87"/>
  </r>
  <r>
    <x v="0"/>
    <n v="2154"/>
    <s v="Summer 2015"/>
    <x v="2"/>
    <s v="EOT"/>
    <s v="EDUC"/>
    <x v="2"/>
    <x v="1"/>
    <s v="NRES"/>
    <x v="0"/>
    <n v="34"/>
  </r>
  <r>
    <x v="0"/>
    <n v="2201"/>
    <s v="Spring 2020"/>
    <x v="4"/>
    <s v="EOT"/>
    <s v="CRSS"/>
    <x v="5"/>
    <x v="1"/>
    <s v="NRES"/>
    <x v="0"/>
    <n v="66"/>
  </r>
  <r>
    <x v="0"/>
    <n v="2167"/>
    <s v="Fall 2016"/>
    <x v="1"/>
    <s v="EOT"/>
    <s v="CLAS"/>
    <x v="7"/>
    <x v="1"/>
    <s v="RES"/>
    <x v="1"/>
    <n v="69162"/>
  </r>
  <r>
    <x v="0"/>
    <n v="2174"/>
    <s v="Summer 2017"/>
    <x v="3"/>
    <s v="EOT"/>
    <s v="ARPL"/>
    <x v="4"/>
    <x v="0"/>
    <s v="NRES"/>
    <x v="0"/>
    <n v="49"/>
  </r>
  <r>
    <x v="0"/>
    <n v="2161"/>
    <s v="Spring 2016"/>
    <x v="2"/>
    <s v="EOT"/>
    <s v="CRSS"/>
    <x v="5"/>
    <x v="1"/>
    <s v="RES"/>
    <x v="1"/>
    <n v="289"/>
  </r>
  <r>
    <x v="0"/>
    <n v="2214"/>
    <s v="Summer 2021"/>
    <x v="8"/>
    <s v="EOT"/>
    <s v="EDUC"/>
    <x v="2"/>
    <x v="1"/>
    <s v="RES"/>
    <x v="1"/>
    <n v="820"/>
  </r>
  <r>
    <x v="0"/>
    <n v="2154"/>
    <s v="Summer 2015"/>
    <x v="2"/>
    <s v="EOT"/>
    <s v="BUSN"/>
    <x v="3"/>
    <x v="1"/>
    <s v="NRES"/>
    <x v="0"/>
    <n v="887"/>
  </r>
  <r>
    <x v="0"/>
    <n v="2224"/>
    <s v="Summer 2022"/>
    <x v="0"/>
    <s v="EOT"/>
    <s v="EDUC"/>
    <x v="2"/>
    <x v="1"/>
    <s v="NRES"/>
    <x v="0"/>
    <n v="119"/>
  </r>
  <r>
    <x v="0"/>
    <n v="2231"/>
    <s v="Spring 2023"/>
    <x v="0"/>
    <s v="EOT"/>
    <s v="ARPL"/>
    <x v="4"/>
    <x v="0"/>
    <s v="NRES"/>
    <x v="0"/>
    <n v="510"/>
  </r>
  <r>
    <x v="0"/>
    <n v="2167"/>
    <s v="Fall 2016"/>
    <x v="1"/>
    <s v="EOT"/>
    <s v="ARTM"/>
    <x v="0"/>
    <x v="1"/>
    <s v="NRES"/>
    <x v="0"/>
    <n v="2517"/>
  </r>
  <r>
    <x v="0"/>
    <n v="2191"/>
    <s v="Spring 2019"/>
    <x v="6"/>
    <s v="EOT"/>
    <s v="ENGR"/>
    <x v="6"/>
    <x v="1"/>
    <s v="RES"/>
    <x v="1"/>
    <n v="9596"/>
  </r>
  <r>
    <x v="0"/>
    <n v="2234"/>
    <s v="Summer 2023"/>
    <x v="5"/>
    <s v="EOT"/>
    <s v="ARPL"/>
    <x v="4"/>
    <x v="0"/>
    <s v="NRES"/>
    <x v="0"/>
    <n v="45"/>
  </r>
  <r>
    <x v="0"/>
    <n v="2257"/>
    <s v="Fall 2025"/>
    <x v="7"/>
    <s v="EOT"/>
    <s v="ENGR"/>
    <x v="6"/>
    <x v="0"/>
    <s v="RES"/>
    <x v="1"/>
    <n v="1368"/>
  </r>
  <r>
    <x v="0"/>
    <n v="2257"/>
    <s v="Fall 2025"/>
    <x v="7"/>
    <s v="EOT"/>
    <s v="CLAS"/>
    <x v="7"/>
    <x v="0"/>
    <s v="NRES"/>
    <x v="0"/>
    <n v="470"/>
  </r>
  <r>
    <x v="0"/>
    <n v="2224"/>
    <s v="Summer 2022"/>
    <x v="0"/>
    <s v="EOT"/>
    <s v="ENGR"/>
    <x v="6"/>
    <x v="0"/>
    <s v="RES"/>
    <x v="1"/>
    <n v="134"/>
  </r>
  <r>
    <x v="0"/>
    <n v="2227"/>
    <s v="Fall 2022"/>
    <x v="0"/>
    <s v="EOT"/>
    <s v="PAFF"/>
    <x v="1"/>
    <x v="1"/>
    <s v="RES"/>
    <x v="1"/>
    <n v="2379"/>
  </r>
  <r>
    <x v="0"/>
    <n v="2167"/>
    <s v="Fall 2016"/>
    <x v="1"/>
    <s v="EOT"/>
    <s v="ENGR"/>
    <x v="6"/>
    <x v="0"/>
    <s v="NRES"/>
    <x v="0"/>
    <n v="1287.5"/>
  </r>
  <r>
    <x v="0"/>
    <n v="2247"/>
    <s v="Fall 2024"/>
    <x v="10"/>
    <s v="EOT"/>
    <s v="PAFF"/>
    <x v="1"/>
    <x v="0"/>
    <s v="RES"/>
    <x v="1"/>
    <n v="1695"/>
  </r>
  <r>
    <x v="0"/>
    <n v="2187"/>
    <s v="Fall 2018"/>
    <x v="6"/>
    <s v="EOT"/>
    <s v="PAFF"/>
    <x v="1"/>
    <x v="0"/>
    <s v="NRES"/>
    <x v="0"/>
    <n v="467"/>
  </r>
  <r>
    <x v="0"/>
    <n v="2191"/>
    <s v="Spring 2019"/>
    <x v="6"/>
    <s v="EOT"/>
    <s v="CRSS"/>
    <x v="5"/>
    <x v="0"/>
    <s v="RES"/>
    <x v="1"/>
    <n v="12"/>
  </r>
  <r>
    <x v="0"/>
    <n v="2247"/>
    <s v="Fall 2024"/>
    <x v="10"/>
    <s v="EOT"/>
    <s v="ARPL"/>
    <x v="4"/>
    <x v="0"/>
    <s v="RES"/>
    <x v="1"/>
    <n v="3145"/>
  </r>
  <r>
    <x v="0"/>
    <n v="2261"/>
    <s v="Spring 2026"/>
    <x v="7"/>
    <s v="CENSUS"/>
    <s v="EDUC"/>
    <x v="2"/>
    <x v="0"/>
    <s v="NRES"/>
    <x v="0"/>
    <n v="718"/>
  </r>
  <r>
    <x v="0"/>
    <n v="2231"/>
    <s v="Spring 2023"/>
    <x v="0"/>
    <s v="EOT"/>
    <s v="CLAS"/>
    <x v="7"/>
    <x v="0"/>
    <s v="RES"/>
    <x v="1"/>
    <n v="2265"/>
  </r>
  <r>
    <x v="0"/>
    <n v="2207"/>
    <s v="Fall 2020"/>
    <x v="9"/>
    <s v="EOT"/>
    <s v="ENGR"/>
    <x v="6"/>
    <x v="1"/>
    <s v="RES"/>
    <x v="1"/>
    <n v="11001"/>
  </r>
  <r>
    <x v="0"/>
    <n v="2224"/>
    <s v="Summer 2022"/>
    <x v="0"/>
    <s v="EOT"/>
    <s v="ARTM"/>
    <x v="0"/>
    <x v="0"/>
    <s v="RES"/>
    <x v="1"/>
    <n v="20"/>
  </r>
  <r>
    <x v="0"/>
    <n v="2157"/>
    <s v="Fall 2015"/>
    <x v="2"/>
    <s v="EOT"/>
    <s v="BUSN"/>
    <x v="3"/>
    <x v="1"/>
    <s v="RES"/>
    <x v="1"/>
    <n v="10689"/>
  </r>
  <r>
    <x v="0"/>
    <n v="2244"/>
    <s v="Summer 2024"/>
    <x v="10"/>
    <s v="EOT"/>
    <s v="PAFF"/>
    <x v="1"/>
    <x v="0"/>
    <s v="NRES"/>
    <x v="0"/>
    <n v="90"/>
  </r>
  <r>
    <x v="0"/>
    <n v="2204"/>
    <s v="Summer 2020"/>
    <x v="9"/>
    <s v="EOT"/>
    <s v="ARPL"/>
    <x v="4"/>
    <x v="1"/>
    <s v="RES"/>
    <x v="1"/>
    <n v="219"/>
  </r>
  <r>
    <x v="0"/>
    <n v="2177"/>
    <s v="Fall 2017"/>
    <x v="3"/>
    <s v="EOT"/>
    <s v="EDUC"/>
    <x v="2"/>
    <x v="0"/>
    <s v="NRES"/>
    <x v="0"/>
    <n v="617"/>
  </r>
  <r>
    <x v="0"/>
    <n v="2177"/>
    <s v="Fall 2017"/>
    <x v="3"/>
    <s v="EOT"/>
    <s v="CRSS"/>
    <x v="5"/>
    <x v="0"/>
    <s v="NRES"/>
    <x v="0"/>
    <n v="1"/>
  </r>
  <r>
    <x v="0"/>
    <n v="2187"/>
    <s v="Fall 2018"/>
    <x v="6"/>
    <s v="EOT"/>
    <s v="CRSS"/>
    <x v="5"/>
    <x v="0"/>
    <s v="RES"/>
    <x v="1"/>
    <n v="14"/>
  </r>
  <r>
    <x v="0"/>
    <n v="2214"/>
    <s v="Summer 2021"/>
    <x v="8"/>
    <s v="EOT"/>
    <s v="ENGR"/>
    <x v="6"/>
    <x v="0"/>
    <s v="NRES"/>
    <x v="0"/>
    <n v="90"/>
  </r>
  <r>
    <x v="0"/>
    <n v="2234"/>
    <s v="Summer 2023"/>
    <x v="5"/>
    <s v="EOT"/>
    <s v="PAFF"/>
    <x v="1"/>
    <x v="0"/>
    <s v="RES"/>
    <x v="1"/>
    <n v="610"/>
  </r>
  <r>
    <x v="0"/>
    <n v="2184"/>
    <s v="Summer 2018"/>
    <x v="6"/>
    <s v="EOT"/>
    <s v="EDUC"/>
    <x v="2"/>
    <x v="0"/>
    <s v="NRES"/>
    <x v="0"/>
    <n v="256"/>
  </r>
  <r>
    <x v="0"/>
    <n v="2207"/>
    <s v="Fall 2020"/>
    <x v="9"/>
    <s v="EOT"/>
    <s v="CRSS"/>
    <x v="5"/>
    <x v="1"/>
    <s v="NRES"/>
    <x v="0"/>
    <n v="114"/>
  </r>
  <r>
    <x v="0"/>
    <n v="2184"/>
    <s v="Summer 2018"/>
    <x v="6"/>
    <s v="EOT"/>
    <s v="BUSN"/>
    <x v="3"/>
    <x v="1"/>
    <s v="RES"/>
    <x v="1"/>
    <n v="2886"/>
  </r>
  <r>
    <x v="0"/>
    <n v="2221"/>
    <s v="Spring 2022"/>
    <x v="8"/>
    <s v="EOT"/>
    <s v="CLAS"/>
    <x v="7"/>
    <x v="0"/>
    <s v="RES"/>
    <x v="1"/>
    <n v="2686.5"/>
  </r>
  <r>
    <x v="0"/>
    <n v="2171"/>
    <s v="Spring 2017"/>
    <x v="1"/>
    <s v="EOT"/>
    <s v="CRSS"/>
    <x v="5"/>
    <x v="0"/>
    <s v="RES"/>
    <x v="1"/>
    <n v="40"/>
  </r>
  <r>
    <x v="0"/>
    <n v="2161"/>
    <s v="Spring 2016"/>
    <x v="2"/>
    <s v="EOT"/>
    <s v="ARPL"/>
    <x v="4"/>
    <x v="0"/>
    <s v="RES"/>
    <x v="1"/>
    <n v="3317"/>
  </r>
  <r>
    <x v="0"/>
    <n v="2244"/>
    <s v="Summer 2024"/>
    <x v="10"/>
    <s v="EOT"/>
    <s v="CRSS"/>
    <x v="5"/>
    <x v="1"/>
    <s v="NRES"/>
    <x v="0"/>
    <n v="3"/>
  </r>
  <r>
    <x v="0"/>
    <n v="2204"/>
    <s v="Summer 2020"/>
    <x v="9"/>
    <s v="EOT"/>
    <s v="EDUC"/>
    <x v="2"/>
    <x v="1"/>
    <s v="RES"/>
    <x v="1"/>
    <n v="1018"/>
  </r>
  <r>
    <x v="0"/>
    <n v="2251"/>
    <s v="Spring 2025"/>
    <x v="10"/>
    <s v="EOT"/>
    <s v="PAFF"/>
    <x v="1"/>
    <x v="0"/>
    <s v="NRES"/>
    <x v="0"/>
    <n v="280"/>
  </r>
  <r>
    <x v="0"/>
    <n v="2177"/>
    <s v="Fall 2017"/>
    <x v="3"/>
    <s v="EOT"/>
    <s v="CLAS"/>
    <x v="7"/>
    <x v="1"/>
    <s v="RES"/>
    <x v="1"/>
    <n v="68272"/>
  </r>
  <r>
    <x v="0"/>
    <n v="2194"/>
    <s v="Summer 2019"/>
    <x v="4"/>
    <s v="EOT"/>
    <s v="ENGR"/>
    <x v="6"/>
    <x v="0"/>
    <s v="NRES"/>
    <x v="0"/>
    <n v="90"/>
  </r>
  <r>
    <x v="0"/>
    <n v="2217"/>
    <s v="Fall 2021"/>
    <x v="8"/>
    <s v="EOT"/>
    <s v="ARTM"/>
    <x v="0"/>
    <x v="1"/>
    <s v="RES"/>
    <x v="1"/>
    <n v="12417"/>
  </r>
  <r>
    <x v="0"/>
    <n v="2154"/>
    <s v="Summer 2015"/>
    <x v="2"/>
    <s v="EOT"/>
    <s v="CLAS"/>
    <x v="7"/>
    <x v="0"/>
    <s v="RES"/>
    <x v="1"/>
    <n v="429"/>
  </r>
  <r>
    <x v="0"/>
    <n v="2211"/>
    <s v="Spring 2021"/>
    <x v="9"/>
    <s v="EOT"/>
    <s v="ARPL"/>
    <x v="4"/>
    <x v="1"/>
    <s v="RES"/>
    <x v="1"/>
    <n v="2787"/>
  </r>
  <r>
    <x v="0"/>
    <n v="2207"/>
    <s v="Fall 2020"/>
    <x v="9"/>
    <s v="EOT"/>
    <s v="PAFF"/>
    <x v="1"/>
    <x v="1"/>
    <s v="RES"/>
    <x v="1"/>
    <n v="2397"/>
  </r>
  <r>
    <x v="0"/>
    <n v="2204"/>
    <s v="Summer 2020"/>
    <x v="9"/>
    <s v="EOT"/>
    <s v="BUSN"/>
    <x v="3"/>
    <x v="0"/>
    <s v="NRES"/>
    <x v="0"/>
    <n v="394"/>
  </r>
  <r>
    <x v="0"/>
    <n v="2204"/>
    <s v="Summer 2020"/>
    <x v="9"/>
    <s v="EOT"/>
    <s v="CRSS"/>
    <x v="5"/>
    <x v="1"/>
    <s v="RES"/>
    <x v="1"/>
    <n v="115"/>
  </r>
  <r>
    <x v="0"/>
    <n v="2157"/>
    <s v="Fall 2015"/>
    <x v="2"/>
    <s v="EOT"/>
    <s v="PAFF"/>
    <x v="1"/>
    <x v="0"/>
    <s v="NRES"/>
    <x v="0"/>
    <n v="544"/>
  </r>
  <r>
    <x v="0"/>
    <n v="2234"/>
    <s v="Summer 2023"/>
    <x v="5"/>
    <s v="EOT"/>
    <s v="EDUC"/>
    <x v="2"/>
    <x v="1"/>
    <s v="RES"/>
    <x v="1"/>
    <n v="663"/>
  </r>
  <r>
    <x v="0"/>
    <n v="2241"/>
    <s v="Spring 2024"/>
    <x v="5"/>
    <s v="EOT"/>
    <s v="BUSN"/>
    <x v="3"/>
    <x v="0"/>
    <s v="NRES"/>
    <x v="0"/>
    <n v="2461"/>
  </r>
  <r>
    <x v="0"/>
    <n v="2211"/>
    <s v="Spring 2021"/>
    <x v="9"/>
    <s v="EOT"/>
    <s v="PAFF"/>
    <x v="1"/>
    <x v="0"/>
    <s v="RES"/>
    <x v="1"/>
    <n v="2219"/>
  </r>
  <r>
    <x v="0"/>
    <n v="2164"/>
    <s v="Summer 2016"/>
    <x v="1"/>
    <s v="EOT"/>
    <s v="ARPL"/>
    <x v="4"/>
    <x v="1"/>
    <s v="RES"/>
    <x v="1"/>
    <n v="162"/>
  </r>
  <r>
    <x v="0"/>
    <n v="2184"/>
    <s v="Summer 2018"/>
    <x v="6"/>
    <s v="EOT"/>
    <s v="ENGR"/>
    <x v="6"/>
    <x v="0"/>
    <s v="NRES"/>
    <x v="0"/>
    <n v="68"/>
  </r>
  <r>
    <x v="0"/>
    <n v="2217"/>
    <s v="Fall 2021"/>
    <x v="8"/>
    <s v="EOT"/>
    <s v="PAFF"/>
    <x v="1"/>
    <x v="1"/>
    <s v="RES"/>
    <x v="1"/>
    <n v="2310"/>
  </r>
  <r>
    <x v="0"/>
    <n v="2154"/>
    <s v="Summer 2015"/>
    <x v="2"/>
    <s v="EOT"/>
    <s v="ARTM"/>
    <x v="0"/>
    <x v="0"/>
    <s v="RES"/>
    <x v="1"/>
    <n v="27"/>
  </r>
  <r>
    <x v="0"/>
    <n v="2204"/>
    <s v="Summer 2020"/>
    <x v="9"/>
    <s v="EOT"/>
    <s v="ARPL"/>
    <x v="4"/>
    <x v="1"/>
    <s v="NRES"/>
    <x v="0"/>
    <n v="33"/>
  </r>
  <r>
    <x v="0"/>
    <n v="2154"/>
    <s v="Summer 2015"/>
    <x v="2"/>
    <s v="EOT"/>
    <s v="PAFF"/>
    <x v="1"/>
    <x v="0"/>
    <s v="NRES"/>
    <x v="0"/>
    <n v="199"/>
  </r>
  <r>
    <x v="0"/>
    <n v="2211"/>
    <s v="Spring 2021"/>
    <x v="9"/>
    <s v="EOT"/>
    <s v="ARTM"/>
    <x v="0"/>
    <x v="1"/>
    <s v="RES"/>
    <x v="1"/>
    <n v="12065"/>
  </r>
  <r>
    <x v="0"/>
    <n v="2241"/>
    <s v="Spring 2024"/>
    <x v="5"/>
    <s v="EOT"/>
    <s v="PAFF"/>
    <x v="1"/>
    <x v="0"/>
    <s v="RES"/>
    <x v="1"/>
    <n v="1532"/>
  </r>
  <r>
    <x v="0"/>
    <n v="2224"/>
    <s v="Summer 2022"/>
    <x v="0"/>
    <s v="EOT"/>
    <s v="ARPL"/>
    <x v="4"/>
    <x v="0"/>
    <s v="NRES"/>
    <x v="0"/>
    <n v="45"/>
  </r>
  <r>
    <x v="0"/>
    <n v="2184"/>
    <s v="Summer 2018"/>
    <x v="6"/>
    <s v="EOT"/>
    <s v="ARPL"/>
    <x v="4"/>
    <x v="0"/>
    <s v="RES"/>
    <x v="1"/>
    <n v="280"/>
  </r>
  <r>
    <x v="0"/>
    <n v="2244"/>
    <s v="Summer 2024"/>
    <x v="10"/>
    <s v="EOT"/>
    <s v="PAFF"/>
    <x v="1"/>
    <x v="0"/>
    <s v="RES"/>
    <x v="1"/>
    <n v="468"/>
  </r>
  <r>
    <x v="0"/>
    <n v="2177"/>
    <s v="Fall 2017"/>
    <x v="3"/>
    <s v="EOT"/>
    <s v="BUSN"/>
    <x v="3"/>
    <x v="1"/>
    <s v="RES"/>
    <x v="1"/>
    <n v="11787"/>
  </r>
  <r>
    <x v="0"/>
    <n v="2224"/>
    <s v="Summer 2022"/>
    <x v="0"/>
    <s v="EOT"/>
    <s v="EDUC"/>
    <x v="2"/>
    <x v="0"/>
    <s v="NRES"/>
    <x v="0"/>
    <n v="427"/>
  </r>
  <r>
    <x v="0"/>
    <n v="2217"/>
    <s v="Fall 2021"/>
    <x v="8"/>
    <s v="EOT"/>
    <s v="ARTM"/>
    <x v="0"/>
    <x v="0"/>
    <s v="RES"/>
    <x v="1"/>
    <n v="207"/>
  </r>
  <r>
    <x v="0"/>
    <n v="2154"/>
    <s v="Summer 2015"/>
    <x v="2"/>
    <s v="EOT"/>
    <s v="ARPL"/>
    <x v="4"/>
    <x v="1"/>
    <s v="NRES"/>
    <x v="0"/>
    <n v="30"/>
  </r>
  <r>
    <x v="0"/>
    <n v="2254"/>
    <s v="Summer 2025"/>
    <x v="7"/>
    <s v="EOT"/>
    <s v="BUSN"/>
    <x v="3"/>
    <x v="1"/>
    <s v="NRES"/>
    <x v="0"/>
    <n v="633"/>
  </r>
  <r>
    <x v="0"/>
    <n v="2207"/>
    <s v="Fall 2020"/>
    <x v="9"/>
    <s v="EOT"/>
    <s v="CLAS"/>
    <x v="7"/>
    <x v="1"/>
    <s v="NRES"/>
    <x v="0"/>
    <n v="8855"/>
  </r>
  <r>
    <x v="0"/>
    <n v="2207"/>
    <s v="Fall 2020"/>
    <x v="9"/>
    <s v="EOT"/>
    <s v="PAFF"/>
    <x v="1"/>
    <x v="0"/>
    <s v="NRES"/>
    <x v="0"/>
    <n v="422"/>
  </r>
  <r>
    <x v="0"/>
    <n v="2177"/>
    <s v="Fall 2017"/>
    <x v="3"/>
    <s v="EOT"/>
    <s v="BUSN"/>
    <x v="3"/>
    <x v="0"/>
    <s v="NRES"/>
    <x v="0"/>
    <n v="1708"/>
  </r>
  <r>
    <x v="0"/>
    <n v="2191"/>
    <s v="Spring 2019"/>
    <x v="6"/>
    <s v="EOT"/>
    <s v="ARPL"/>
    <x v="4"/>
    <x v="0"/>
    <s v="NRES"/>
    <x v="0"/>
    <n v="691"/>
  </r>
  <r>
    <x v="0"/>
    <n v="2204"/>
    <s v="Summer 2020"/>
    <x v="9"/>
    <s v="EOT"/>
    <s v="BUSN"/>
    <x v="3"/>
    <x v="1"/>
    <s v="RES"/>
    <x v="1"/>
    <n v="3474"/>
  </r>
  <r>
    <x v="0"/>
    <n v="2241"/>
    <s v="Spring 2024"/>
    <x v="5"/>
    <s v="EOT"/>
    <s v="EDUC"/>
    <x v="2"/>
    <x v="1"/>
    <s v="RES"/>
    <x v="1"/>
    <n v="3556"/>
  </r>
  <r>
    <x v="0"/>
    <n v="2201"/>
    <s v="Spring 2020"/>
    <x v="4"/>
    <s v="EOT"/>
    <s v="CLAS"/>
    <x v="7"/>
    <x v="1"/>
    <s v="NRES"/>
    <x v="0"/>
    <n v="9905"/>
  </r>
  <r>
    <x v="0"/>
    <n v="2194"/>
    <s v="Summer 2019"/>
    <x v="4"/>
    <s v="EOT"/>
    <s v="BUSN"/>
    <x v="3"/>
    <x v="0"/>
    <s v="RES"/>
    <x v="1"/>
    <n v="1648"/>
  </r>
  <r>
    <x v="0"/>
    <n v="2214"/>
    <s v="Summer 2021"/>
    <x v="8"/>
    <s v="EOT"/>
    <s v="EDUC"/>
    <x v="2"/>
    <x v="0"/>
    <s v="NRES"/>
    <x v="0"/>
    <n v="365"/>
  </r>
  <r>
    <x v="0"/>
    <n v="2171"/>
    <s v="Spring 2017"/>
    <x v="1"/>
    <s v="EOT"/>
    <s v="ARPL"/>
    <x v="4"/>
    <x v="1"/>
    <s v="NRES"/>
    <x v="0"/>
    <n v="666"/>
  </r>
  <r>
    <x v="0"/>
    <n v="2234"/>
    <s v="Summer 2023"/>
    <x v="5"/>
    <s v="EOT"/>
    <s v="ENGR"/>
    <x v="6"/>
    <x v="0"/>
    <s v="RES"/>
    <x v="1"/>
    <n v="148"/>
  </r>
  <r>
    <x v="0"/>
    <n v="2197"/>
    <s v="Fall 2019"/>
    <x v="4"/>
    <s v="EOT"/>
    <s v="ARPL"/>
    <x v="4"/>
    <x v="0"/>
    <s v="NRES"/>
    <x v="0"/>
    <n v="681"/>
  </r>
  <r>
    <x v="0"/>
    <n v="2211"/>
    <s v="Spring 2021"/>
    <x v="9"/>
    <s v="EOT"/>
    <s v="CLAS"/>
    <x v="7"/>
    <x v="1"/>
    <s v="RES"/>
    <x v="1"/>
    <n v="55326"/>
  </r>
  <r>
    <x v="0"/>
    <n v="2227"/>
    <s v="Fall 2022"/>
    <x v="0"/>
    <s v="EOT"/>
    <s v="CRSS"/>
    <x v="5"/>
    <x v="1"/>
    <s v="NRES"/>
    <x v="0"/>
    <n v="213"/>
  </r>
  <r>
    <x v="0"/>
    <n v="2207"/>
    <s v="Fall 2020"/>
    <x v="9"/>
    <s v="EOT"/>
    <s v="ARTM"/>
    <x v="0"/>
    <x v="0"/>
    <s v="NRES"/>
    <x v="0"/>
    <n v="43"/>
  </r>
  <r>
    <x v="0"/>
    <n v="2237"/>
    <s v="Fall 2023"/>
    <x v="5"/>
    <s v="EOT"/>
    <s v="ARPL"/>
    <x v="4"/>
    <x v="1"/>
    <s v="NRES"/>
    <x v="0"/>
    <n v="552"/>
  </r>
  <r>
    <x v="0"/>
    <n v="2194"/>
    <s v="Summer 2019"/>
    <x v="4"/>
    <s v="EOT"/>
    <s v="BUSN"/>
    <x v="3"/>
    <x v="1"/>
    <s v="NRES"/>
    <x v="0"/>
    <n v="513"/>
  </r>
  <r>
    <x v="0"/>
    <n v="2251"/>
    <s v="Spring 2025"/>
    <x v="10"/>
    <s v="EOT"/>
    <s v="PAFF"/>
    <x v="1"/>
    <x v="1"/>
    <s v="RES"/>
    <x v="1"/>
    <n v="2264"/>
  </r>
  <r>
    <x v="0"/>
    <n v="2257"/>
    <s v="Fall 2025"/>
    <x v="7"/>
    <s v="EOT"/>
    <s v="ARPL"/>
    <x v="4"/>
    <x v="0"/>
    <s v="RES"/>
    <x v="1"/>
    <n v="3153"/>
  </r>
  <r>
    <x v="0"/>
    <n v="2261"/>
    <s v="Spring 2026"/>
    <x v="7"/>
    <s v="CENSUS"/>
    <s v="BUSN"/>
    <x v="3"/>
    <x v="1"/>
    <s v="NRES"/>
    <x v="0"/>
    <n v="2120"/>
  </r>
  <r>
    <x v="0"/>
    <n v="2197"/>
    <s v="Fall 2019"/>
    <x v="4"/>
    <s v="EOT"/>
    <s v="PAFF"/>
    <x v="1"/>
    <x v="1"/>
    <s v="RES"/>
    <x v="1"/>
    <n v="2766"/>
  </r>
  <r>
    <x v="0"/>
    <n v="2224"/>
    <s v="Summer 2022"/>
    <x v="0"/>
    <s v="EOT"/>
    <s v="ARTM"/>
    <x v="0"/>
    <x v="1"/>
    <s v="RES"/>
    <x v="1"/>
    <n v="1366"/>
  </r>
  <r>
    <x v="0"/>
    <n v="2251"/>
    <s v="Spring 2025"/>
    <x v="10"/>
    <s v="EOT"/>
    <s v="ENGR"/>
    <x v="6"/>
    <x v="0"/>
    <s v="RES"/>
    <x v="1"/>
    <n v="1216"/>
  </r>
  <r>
    <x v="0"/>
    <n v="2261"/>
    <s v="Spring 2026"/>
    <x v="7"/>
    <s v="CENSUS"/>
    <s v="ARPL"/>
    <x v="4"/>
    <x v="0"/>
    <s v="RES"/>
    <x v="1"/>
    <n v="2902"/>
  </r>
  <r>
    <x v="0"/>
    <n v="2257"/>
    <s v="Fall 2025"/>
    <x v="7"/>
    <s v="EOT"/>
    <s v="CLAS"/>
    <x v="7"/>
    <x v="1"/>
    <s v="NRES"/>
    <x v="0"/>
    <n v="8076"/>
  </r>
  <r>
    <x v="0"/>
    <n v="2217"/>
    <s v="Fall 2021"/>
    <x v="8"/>
    <s v="EOT"/>
    <s v="CLAS"/>
    <x v="7"/>
    <x v="1"/>
    <s v="NRES"/>
    <x v="0"/>
    <n v="9110"/>
  </r>
  <r>
    <x v="0"/>
    <n v="2177"/>
    <s v="Fall 2017"/>
    <x v="3"/>
    <s v="EOT"/>
    <s v="CLAS"/>
    <x v="7"/>
    <x v="0"/>
    <s v="RES"/>
    <x v="1"/>
    <n v="2844"/>
  </r>
  <r>
    <x v="0"/>
    <n v="2214"/>
    <s v="Summer 2021"/>
    <x v="8"/>
    <s v="EOT"/>
    <s v="CLAS"/>
    <x v="7"/>
    <x v="1"/>
    <s v="RES"/>
    <x v="1"/>
    <n v="12221"/>
  </r>
  <r>
    <x v="0"/>
    <n v="2257"/>
    <s v="Fall 2025"/>
    <x v="7"/>
    <s v="EOT"/>
    <s v="BUSN"/>
    <x v="3"/>
    <x v="0"/>
    <s v="NRES"/>
    <x v="0"/>
    <n v="1510"/>
  </r>
  <r>
    <x v="0"/>
    <n v="2237"/>
    <s v="Fall 2023"/>
    <x v="5"/>
    <s v="EOT"/>
    <s v="BUSN"/>
    <x v="3"/>
    <x v="1"/>
    <s v="RES"/>
    <x v="1"/>
    <n v="12817"/>
  </r>
  <r>
    <x v="0"/>
    <n v="2184"/>
    <s v="Summer 2018"/>
    <x v="6"/>
    <s v="EOT"/>
    <s v="ENGR"/>
    <x v="6"/>
    <x v="0"/>
    <s v="RES"/>
    <x v="1"/>
    <n v="130"/>
  </r>
  <r>
    <x v="0"/>
    <n v="2201"/>
    <s v="Spring 2020"/>
    <x v="4"/>
    <s v="EOT"/>
    <s v="PAFF"/>
    <x v="1"/>
    <x v="1"/>
    <s v="NRES"/>
    <x v="0"/>
    <n v="342"/>
  </r>
  <r>
    <x v="0"/>
    <n v="2254"/>
    <s v="Summer 2025"/>
    <x v="7"/>
    <s v="EOT"/>
    <s v="ENGR"/>
    <x v="6"/>
    <x v="0"/>
    <s v="NRES"/>
    <x v="0"/>
    <n v="115"/>
  </r>
  <r>
    <x v="0"/>
    <n v="2171"/>
    <s v="Spring 2017"/>
    <x v="1"/>
    <s v="EOT"/>
    <s v="CRSS"/>
    <x v="5"/>
    <x v="0"/>
    <s v="NRES"/>
    <x v="0"/>
    <n v="6"/>
  </r>
  <r>
    <x v="0"/>
    <n v="2257"/>
    <s v="Fall 2025"/>
    <x v="7"/>
    <s v="EOT"/>
    <s v="BUSN"/>
    <x v="3"/>
    <x v="0"/>
    <s v="RES"/>
    <x v="1"/>
    <n v="6541"/>
  </r>
  <r>
    <x v="0"/>
    <n v="2207"/>
    <s v="Fall 2020"/>
    <x v="9"/>
    <s v="EOT"/>
    <s v="ENGR"/>
    <x v="6"/>
    <x v="1"/>
    <s v="NRES"/>
    <x v="0"/>
    <n v="1915"/>
  </r>
  <r>
    <x v="0"/>
    <n v="2234"/>
    <s v="Summer 2023"/>
    <x v="5"/>
    <s v="EOT"/>
    <s v="ARTM"/>
    <x v="0"/>
    <x v="1"/>
    <s v="NRES"/>
    <x v="0"/>
    <n v="206"/>
  </r>
  <r>
    <x v="0"/>
    <n v="2261"/>
    <s v="Spring 2026"/>
    <x v="7"/>
    <s v="CENSUS"/>
    <s v="EDUC"/>
    <x v="2"/>
    <x v="1"/>
    <s v="RES"/>
    <x v="1"/>
    <n v="3494"/>
  </r>
  <r>
    <x v="0"/>
    <n v="2204"/>
    <s v="Summer 2020"/>
    <x v="9"/>
    <s v="EOT"/>
    <s v="ARTM"/>
    <x v="0"/>
    <x v="1"/>
    <s v="RES"/>
    <x v="1"/>
    <n v="1500"/>
  </r>
  <r>
    <x v="0"/>
    <n v="2194"/>
    <s v="Summer 2019"/>
    <x v="4"/>
    <s v="EOT"/>
    <s v="EDUC"/>
    <x v="2"/>
    <x v="0"/>
    <s v="NRES"/>
    <x v="0"/>
    <n v="239"/>
  </r>
  <r>
    <x v="0"/>
    <n v="2211"/>
    <s v="Spring 2021"/>
    <x v="9"/>
    <s v="EOT"/>
    <s v="CLAS"/>
    <x v="7"/>
    <x v="0"/>
    <s v="RES"/>
    <x v="1"/>
    <n v="3043.5"/>
  </r>
  <r>
    <x v="0"/>
    <n v="2244"/>
    <s v="Summer 2024"/>
    <x v="10"/>
    <s v="EOT"/>
    <s v="ARPL"/>
    <x v="4"/>
    <x v="0"/>
    <s v="RES"/>
    <x v="1"/>
    <n v="297"/>
  </r>
  <r>
    <x v="0"/>
    <n v="2227"/>
    <s v="Fall 2022"/>
    <x v="0"/>
    <s v="EOT"/>
    <s v="ARPL"/>
    <x v="4"/>
    <x v="0"/>
    <s v="RES"/>
    <x v="1"/>
    <n v="2807"/>
  </r>
  <r>
    <x v="0"/>
    <n v="2221"/>
    <s v="Spring 2022"/>
    <x v="8"/>
    <s v="EOT"/>
    <s v="CRSS"/>
    <x v="5"/>
    <x v="1"/>
    <s v="NRES"/>
    <x v="0"/>
    <n v="30"/>
  </r>
  <r>
    <x v="0"/>
    <n v="2164"/>
    <s v="Summer 2016"/>
    <x v="1"/>
    <s v="EOT"/>
    <s v="ARTM"/>
    <x v="0"/>
    <x v="1"/>
    <s v="NRES"/>
    <x v="0"/>
    <n v="128"/>
  </r>
  <r>
    <x v="0"/>
    <n v="2207"/>
    <s v="Fall 2020"/>
    <x v="9"/>
    <s v="EOT"/>
    <s v="CRSS"/>
    <x v="5"/>
    <x v="1"/>
    <s v="RES"/>
    <x v="1"/>
    <n v="849"/>
  </r>
  <r>
    <x v="0"/>
    <n v="2207"/>
    <s v="Fall 2020"/>
    <x v="9"/>
    <s v="EOT"/>
    <s v="EDUC"/>
    <x v="2"/>
    <x v="0"/>
    <s v="NRES"/>
    <x v="0"/>
    <n v="585"/>
  </r>
  <r>
    <x v="0"/>
    <n v="2154"/>
    <s v="Summer 2015"/>
    <x v="2"/>
    <s v="EOT"/>
    <s v="CLAS"/>
    <x v="7"/>
    <x v="1"/>
    <s v="NRES"/>
    <x v="0"/>
    <n v="1714"/>
  </r>
  <r>
    <x v="0"/>
    <n v="2241"/>
    <s v="Spring 2024"/>
    <x v="5"/>
    <s v="EOT"/>
    <s v="PAFF"/>
    <x v="1"/>
    <x v="0"/>
    <s v="NRES"/>
    <x v="0"/>
    <n v="442"/>
  </r>
  <r>
    <x v="0"/>
    <n v="2157"/>
    <s v="Fall 2015"/>
    <x v="2"/>
    <s v="EOT"/>
    <s v="BUSN"/>
    <x v="3"/>
    <x v="1"/>
    <s v="NRES"/>
    <x v="0"/>
    <n v="2214"/>
  </r>
  <r>
    <x v="0"/>
    <n v="2204"/>
    <s v="Summer 2020"/>
    <x v="9"/>
    <s v="EOT"/>
    <s v="PAFF"/>
    <x v="1"/>
    <x v="0"/>
    <s v="NRES"/>
    <x v="0"/>
    <n v="174"/>
  </r>
  <r>
    <x v="0"/>
    <n v="2241"/>
    <s v="Spring 2024"/>
    <x v="5"/>
    <s v="EOT"/>
    <s v="BUSN"/>
    <x v="3"/>
    <x v="0"/>
    <s v="RES"/>
    <x v="1"/>
    <n v="6258"/>
  </r>
  <r>
    <x v="0"/>
    <n v="2227"/>
    <s v="Fall 2022"/>
    <x v="0"/>
    <s v="EOT"/>
    <s v="CLAS"/>
    <x v="7"/>
    <x v="1"/>
    <s v="NRES"/>
    <x v="0"/>
    <n v="9621"/>
  </r>
  <r>
    <x v="0"/>
    <n v="2247"/>
    <s v="Fall 2024"/>
    <x v="10"/>
    <s v="EOT"/>
    <s v="CLAS"/>
    <x v="7"/>
    <x v="0"/>
    <s v="RES"/>
    <x v="1"/>
    <n v="2640"/>
  </r>
  <r>
    <x v="0"/>
    <n v="2214"/>
    <s v="Summer 2021"/>
    <x v="8"/>
    <s v="EOT"/>
    <s v="ARTM"/>
    <x v="0"/>
    <x v="1"/>
    <s v="RES"/>
    <x v="1"/>
    <n v="1219"/>
  </r>
  <r>
    <x v="0"/>
    <n v="2224"/>
    <s v="Summer 2022"/>
    <x v="0"/>
    <s v="EOT"/>
    <s v="CRSS"/>
    <x v="5"/>
    <x v="1"/>
    <s v="RES"/>
    <x v="1"/>
    <n v="93"/>
  </r>
  <r>
    <x v="0"/>
    <n v="2171"/>
    <s v="Spring 2017"/>
    <x v="1"/>
    <s v="EOT"/>
    <s v="PAFF"/>
    <x v="1"/>
    <x v="0"/>
    <s v="NRES"/>
    <x v="0"/>
    <n v="606"/>
  </r>
  <r>
    <x v="0"/>
    <n v="2261"/>
    <s v="Spring 2026"/>
    <x v="7"/>
    <s v="CENSUS"/>
    <s v="EDUC"/>
    <x v="2"/>
    <x v="0"/>
    <s v="RES"/>
    <x v="1"/>
    <n v="5110"/>
  </r>
  <r>
    <x v="0"/>
    <n v="2247"/>
    <s v="Fall 2024"/>
    <x v="10"/>
    <s v="EOT"/>
    <s v="BUSN"/>
    <x v="3"/>
    <x v="0"/>
    <s v="RES"/>
    <x v="1"/>
    <n v="6235"/>
  </r>
  <r>
    <x v="0"/>
    <n v="2154"/>
    <s v="Summer 2015"/>
    <x v="2"/>
    <s v="EOT"/>
    <s v="PAFF"/>
    <x v="1"/>
    <x v="1"/>
    <s v="NRES"/>
    <x v="0"/>
    <n v="18"/>
  </r>
  <r>
    <x v="0"/>
    <n v="2204"/>
    <s v="Summer 2020"/>
    <x v="9"/>
    <s v="EOT"/>
    <s v="ENGR"/>
    <x v="6"/>
    <x v="0"/>
    <s v="RES"/>
    <x v="1"/>
    <n v="151"/>
  </r>
  <r>
    <x v="0"/>
    <n v="2261"/>
    <s v="Spring 2026"/>
    <x v="7"/>
    <s v="CENSUS"/>
    <s v="ARTM"/>
    <x v="0"/>
    <x v="0"/>
    <s v="RES"/>
    <x v="1"/>
    <n v="188"/>
  </r>
  <r>
    <x v="0"/>
    <n v="2167"/>
    <s v="Fall 2016"/>
    <x v="1"/>
    <s v="EOT"/>
    <s v="BUSN"/>
    <x v="3"/>
    <x v="1"/>
    <s v="RES"/>
    <x v="1"/>
    <n v="11501"/>
  </r>
  <r>
    <x v="0"/>
    <n v="2174"/>
    <s v="Summer 2017"/>
    <x v="3"/>
    <s v="EOT"/>
    <s v="ARPL"/>
    <x v="4"/>
    <x v="1"/>
    <s v="NRES"/>
    <x v="0"/>
    <n v="48"/>
  </r>
  <r>
    <x v="0"/>
    <n v="2217"/>
    <s v="Fall 2021"/>
    <x v="8"/>
    <s v="EOT"/>
    <s v="BUSN"/>
    <x v="3"/>
    <x v="0"/>
    <s v="RES"/>
    <x v="1"/>
    <n v="6945"/>
  </r>
  <r>
    <x v="0"/>
    <n v="2157"/>
    <s v="Fall 2015"/>
    <x v="2"/>
    <s v="EOT"/>
    <s v="EDUC"/>
    <x v="2"/>
    <x v="1"/>
    <s v="NRES"/>
    <x v="0"/>
    <n v="233"/>
  </r>
  <r>
    <x v="0"/>
    <n v="2171"/>
    <s v="Spring 2017"/>
    <x v="1"/>
    <s v="EOT"/>
    <s v="ENGR"/>
    <x v="6"/>
    <x v="1"/>
    <s v="RES"/>
    <x v="1"/>
    <n v="8483"/>
  </r>
  <r>
    <x v="0"/>
    <n v="2257"/>
    <s v="Fall 2025"/>
    <x v="7"/>
    <s v="EOT"/>
    <s v="ENGR"/>
    <x v="6"/>
    <x v="0"/>
    <s v="NRES"/>
    <x v="0"/>
    <n v="920"/>
  </r>
  <r>
    <x v="0"/>
    <n v="2231"/>
    <s v="Spring 2023"/>
    <x v="0"/>
    <s v="EOT"/>
    <s v="ARPL"/>
    <x v="4"/>
    <x v="0"/>
    <s v="RES"/>
    <x v="1"/>
    <n v="2637"/>
  </r>
  <r>
    <x v="0"/>
    <n v="2247"/>
    <s v="Fall 2024"/>
    <x v="10"/>
    <s v="EOT"/>
    <s v="EDUC"/>
    <x v="2"/>
    <x v="0"/>
    <s v="RES"/>
    <x v="1"/>
    <n v="5596"/>
  </r>
  <r>
    <x v="0"/>
    <n v="2187"/>
    <s v="Fall 2018"/>
    <x v="6"/>
    <s v="EOT"/>
    <s v="ENGR"/>
    <x v="6"/>
    <x v="0"/>
    <s v="RES"/>
    <x v="1"/>
    <n v="1633"/>
  </r>
  <r>
    <x v="0"/>
    <n v="2247"/>
    <s v="Fall 2024"/>
    <x v="10"/>
    <s v="EOT"/>
    <s v="CRSS"/>
    <x v="5"/>
    <x v="1"/>
    <s v="RES"/>
    <x v="1"/>
    <n v="789"/>
  </r>
  <r>
    <x v="0"/>
    <n v="2237"/>
    <s v="Fall 2023"/>
    <x v="5"/>
    <s v="EOT"/>
    <s v="ENGR"/>
    <x v="6"/>
    <x v="1"/>
    <s v="RES"/>
    <x v="1"/>
    <n v="10098"/>
  </r>
  <r>
    <x v="0"/>
    <n v="2181"/>
    <s v="Spring 2018"/>
    <x v="3"/>
    <s v="EOT"/>
    <s v="CLAS"/>
    <x v="7"/>
    <x v="0"/>
    <s v="RES"/>
    <x v="1"/>
    <n v="2636.5"/>
  </r>
  <r>
    <x v="0"/>
    <n v="2261"/>
    <s v="Spring 2026"/>
    <x v="7"/>
    <s v="CENSUS"/>
    <s v="EDUC"/>
    <x v="2"/>
    <x v="1"/>
    <s v="NRES"/>
    <x v="0"/>
    <n v="415"/>
  </r>
  <r>
    <x v="0"/>
    <n v="2197"/>
    <s v="Fall 2019"/>
    <x v="4"/>
    <s v="EOT"/>
    <s v="BUSN"/>
    <x v="3"/>
    <x v="0"/>
    <s v="NRES"/>
    <x v="0"/>
    <n v="1307"/>
  </r>
  <r>
    <x v="0"/>
    <n v="2224"/>
    <s v="Summer 2022"/>
    <x v="0"/>
    <s v="EOT"/>
    <s v="EDUC"/>
    <x v="2"/>
    <x v="0"/>
    <s v="RES"/>
    <x v="1"/>
    <n v="3288"/>
  </r>
  <r>
    <x v="0"/>
    <n v="2207"/>
    <s v="Fall 2020"/>
    <x v="9"/>
    <s v="EOT"/>
    <s v="BUSN"/>
    <x v="3"/>
    <x v="0"/>
    <s v="NRES"/>
    <x v="0"/>
    <n v="1281"/>
  </r>
  <r>
    <x v="0"/>
    <n v="2161"/>
    <s v="Spring 2016"/>
    <x v="2"/>
    <s v="EOT"/>
    <s v="ENGR"/>
    <x v="6"/>
    <x v="0"/>
    <s v="RES"/>
    <x v="1"/>
    <n v="1418"/>
  </r>
  <r>
    <x v="0"/>
    <n v="2164"/>
    <s v="Summer 2016"/>
    <x v="1"/>
    <s v="EOT"/>
    <s v="ARPL"/>
    <x v="4"/>
    <x v="0"/>
    <s v="RES"/>
    <x v="1"/>
    <n v="243"/>
  </r>
  <r>
    <x v="0"/>
    <n v="2241"/>
    <s v="Spring 2024"/>
    <x v="5"/>
    <s v="EOT"/>
    <s v="ARPL"/>
    <x v="4"/>
    <x v="1"/>
    <s v="NRES"/>
    <x v="0"/>
    <n v="528"/>
  </r>
  <r>
    <x v="0"/>
    <n v="2157"/>
    <s v="Fall 2015"/>
    <x v="2"/>
    <s v="EOT"/>
    <s v="PAFF"/>
    <x v="1"/>
    <x v="0"/>
    <s v="RES"/>
    <x v="1"/>
    <n v="1777"/>
  </r>
  <r>
    <x v="0"/>
    <n v="2241"/>
    <s v="Spring 2024"/>
    <x v="5"/>
    <s v="EOT"/>
    <s v="PAFF"/>
    <x v="1"/>
    <x v="1"/>
    <s v="NRES"/>
    <x v="0"/>
    <n v="201"/>
  </r>
  <r>
    <x v="0"/>
    <n v="2177"/>
    <s v="Fall 2017"/>
    <x v="3"/>
    <s v="EOT"/>
    <s v="CLAS"/>
    <x v="7"/>
    <x v="0"/>
    <s v="NRES"/>
    <x v="0"/>
    <n v="715"/>
  </r>
  <r>
    <x v="0"/>
    <n v="2171"/>
    <s v="Spring 2017"/>
    <x v="1"/>
    <s v="EOT"/>
    <s v="BUSN"/>
    <x v="3"/>
    <x v="0"/>
    <s v="NRES"/>
    <x v="0"/>
    <n v="1408"/>
  </r>
  <r>
    <x v="0"/>
    <n v="2261"/>
    <s v="Spring 2026"/>
    <x v="7"/>
    <s v="CENSUS"/>
    <s v="CLAS"/>
    <x v="7"/>
    <x v="1"/>
    <s v="RES"/>
    <x v="1"/>
    <n v="52437"/>
  </r>
  <r>
    <x v="0"/>
    <n v="2241"/>
    <s v="Spring 2024"/>
    <x v="5"/>
    <s v="EOT"/>
    <s v="CRSS"/>
    <x v="5"/>
    <x v="1"/>
    <s v="RES"/>
    <x v="1"/>
    <n v="259"/>
  </r>
  <r>
    <x v="0"/>
    <n v="2244"/>
    <s v="Summer 2024"/>
    <x v="10"/>
    <s v="EOT"/>
    <s v="EDUC"/>
    <x v="2"/>
    <x v="0"/>
    <s v="RES"/>
    <x v="1"/>
    <n v="3187"/>
  </r>
  <r>
    <x v="0"/>
    <n v="2234"/>
    <s v="Summer 2023"/>
    <x v="5"/>
    <s v="EOT"/>
    <s v="CRSS"/>
    <x v="5"/>
    <x v="1"/>
    <s v="RES"/>
    <x v="1"/>
    <n v="103"/>
  </r>
  <r>
    <x v="0"/>
    <n v="2187"/>
    <s v="Fall 2018"/>
    <x v="6"/>
    <s v="EOT"/>
    <s v="ARPL"/>
    <x v="4"/>
    <x v="0"/>
    <s v="NRES"/>
    <x v="0"/>
    <n v="853"/>
  </r>
  <r>
    <x v="0"/>
    <n v="2224"/>
    <s v="Summer 2022"/>
    <x v="0"/>
    <s v="EOT"/>
    <s v="EDUC"/>
    <x v="2"/>
    <x v="1"/>
    <s v="RES"/>
    <x v="1"/>
    <n v="720"/>
  </r>
  <r>
    <x v="0"/>
    <n v="2181"/>
    <s v="Spring 2018"/>
    <x v="3"/>
    <s v="EOT"/>
    <s v="EDUC"/>
    <x v="2"/>
    <x v="0"/>
    <s v="RES"/>
    <x v="1"/>
    <n v="5898"/>
  </r>
  <r>
    <x v="0"/>
    <n v="2211"/>
    <s v="Spring 2021"/>
    <x v="9"/>
    <s v="EOT"/>
    <s v="PAFF"/>
    <x v="1"/>
    <x v="0"/>
    <s v="NRES"/>
    <x v="0"/>
    <n v="516"/>
  </r>
  <r>
    <x v="0"/>
    <n v="2164"/>
    <s v="Summer 2016"/>
    <x v="1"/>
    <s v="EOT"/>
    <s v="CLAS"/>
    <x v="7"/>
    <x v="1"/>
    <s v="NRES"/>
    <x v="0"/>
    <n v="2058"/>
  </r>
  <r>
    <x v="0"/>
    <n v="2254"/>
    <s v="Summer 2025"/>
    <x v="7"/>
    <s v="EOT"/>
    <s v="ARPL"/>
    <x v="4"/>
    <x v="0"/>
    <s v="RES"/>
    <x v="1"/>
    <n v="219"/>
  </r>
  <r>
    <x v="0"/>
    <n v="2247"/>
    <s v="Fall 2024"/>
    <x v="10"/>
    <s v="EOT"/>
    <s v="ARPL"/>
    <x v="4"/>
    <x v="0"/>
    <s v="NRES"/>
    <x v="0"/>
    <n v="308"/>
  </r>
  <r>
    <x v="0"/>
    <n v="2227"/>
    <s v="Fall 2022"/>
    <x v="0"/>
    <s v="EOT"/>
    <s v="EDUC"/>
    <x v="2"/>
    <x v="0"/>
    <s v="RES"/>
    <x v="1"/>
    <n v="5404"/>
  </r>
  <r>
    <x v="0"/>
    <n v="2231"/>
    <s v="Spring 2023"/>
    <x v="0"/>
    <s v="EOT"/>
    <s v="ENGR"/>
    <x v="6"/>
    <x v="1"/>
    <s v="XXXX"/>
    <x v="0"/>
    <n v="4"/>
  </r>
  <r>
    <x v="0"/>
    <n v="2227"/>
    <s v="Fall 2022"/>
    <x v="0"/>
    <s v="EOT"/>
    <s v="ARPL"/>
    <x v="4"/>
    <x v="1"/>
    <s v="RES"/>
    <x v="1"/>
    <n v="3345"/>
  </r>
  <r>
    <x v="0"/>
    <n v="2224"/>
    <s v="Summer 2022"/>
    <x v="0"/>
    <s v="EOT"/>
    <s v="CLAS"/>
    <x v="7"/>
    <x v="0"/>
    <s v="NRES"/>
    <x v="0"/>
    <n v="53"/>
  </r>
  <r>
    <x v="0"/>
    <n v="2217"/>
    <s v="Fall 2021"/>
    <x v="8"/>
    <s v="EOT"/>
    <s v="EDUC"/>
    <x v="2"/>
    <x v="0"/>
    <s v="NRES"/>
    <x v="0"/>
    <n v="712"/>
  </r>
  <r>
    <x v="0"/>
    <n v="2204"/>
    <s v="Summer 2020"/>
    <x v="9"/>
    <s v="EOT"/>
    <s v="CLAS"/>
    <x v="7"/>
    <x v="1"/>
    <s v="RES"/>
    <x v="1"/>
    <n v="15933"/>
  </r>
  <r>
    <x v="0"/>
    <n v="2187"/>
    <s v="Fall 2018"/>
    <x v="6"/>
    <s v="EOT"/>
    <s v="CRSS"/>
    <x v="5"/>
    <x v="1"/>
    <s v="RES"/>
    <x v="1"/>
    <n v="971"/>
  </r>
  <r>
    <x v="0"/>
    <n v="2161"/>
    <s v="Spring 2016"/>
    <x v="2"/>
    <s v="EOT"/>
    <s v="ARPL"/>
    <x v="4"/>
    <x v="1"/>
    <s v="NRES"/>
    <x v="0"/>
    <n v="636"/>
  </r>
  <r>
    <x v="0"/>
    <n v="2154"/>
    <s v="Summer 2015"/>
    <x v="2"/>
    <s v="EOT"/>
    <s v="ENGR"/>
    <x v="6"/>
    <x v="1"/>
    <s v="NRES"/>
    <x v="0"/>
    <n v="157"/>
  </r>
  <r>
    <x v="0"/>
    <n v="2261"/>
    <s v="Spring 2026"/>
    <x v="7"/>
    <s v="CENSUS"/>
    <s v="CRSS"/>
    <x v="5"/>
    <x v="1"/>
    <s v="RES"/>
    <x v="1"/>
    <n v="249"/>
  </r>
  <r>
    <x v="0"/>
    <n v="2241"/>
    <s v="Spring 2024"/>
    <x v="5"/>
    <s v="EOT"/>
    <s v="ARTM"/>
    <x v="0"/>
    <x v="0"/>
    <s v="RES"/>
    <x v="1"/>
    <n v="170"/>
  </r>
  <r>
    <x v="0"/>
    <n v="2194"/>
    <s v="Summer 2019"/>
    <x v="4"/>
    <s v="EOT"/>
    <s v="CRSS"/>
    <x v="5"/>
    <x v="1"/>
    <s v="RES"/>
    <x v="1"/>
    <n v="92"/>
  </r>
  <r>
    <x v="0"/>
    <n v="2234"/>
    <s v="Summer 2023"/>
    <x v="5"/>
    <s v="EOT"/>
    <s v="BUSN"/>
    <x v="3"/>
    <x v="1"/>
    <s v="RES"/>
    <x v="1"/>
    <n v="3144"/>
  </r>
  <r>
    <x v="0"/>
    <n v="2241"/>
    <s v="Spring 2024"/>
    <x v="5"/>
    <s v="EOT"/>
    <s v="ENGR"/>
    <x v="6"/>
    <x v="0"/>
    <s v="RES"/>
    <x v="1"/>
    <n v="1126"/>
  </r>
  <r>
    <x v="0"/>
    <n v="2191"/>
    <s v="Spring 2019"/>
    <x v="6"/>
    <s v="EOT"/>
    <s v="ENGR"/>
    <x v="6"/>
    <x v="0"/>
    <s v="NRES"/>
    <x v="0"/>
    <n v="1013.5"/>
  </r>
  <r>
    <x v="0"/>
    <n v="2161"/>
    <s v="Spring 2016"/>
    <x v="2"/>
    <s v="EOT"/>
    <s v="PAFF"/>
    <x v="1"/>
    <x v="1"/>
    <s v="NRES"/>
    <x v="0"/>
    <n v="146"/>
  </r>
  <r>
    <x v="0"/>
    <n v="2237"/>
    <s v="Fall 2023"/>
    <x v="5"/>
    <s v="EOT"/>
    <s v="PAFF"/>
    <x v="1"/>
    <x v="1"/>
    <s v="RES"/>
    <x v="1"/>
    <n v="2292"/>
  </r>
  <r>
    <x v="0"/>
    <n v="2257"/>
    <s v="Fall 2025"/>
    <x v="7"/>
    <s v="EOT"/>
    <s v="EDUC"/>
    <x v="2"/>
    <x v="1"/>
    <s v="NRES"/>
    <x v="0"/>
    <n v="509"/>
  </r>
  <r>
    <x v="0"/>
    <n v="2164"/>
    <s v="Summer 2016"/>
    <x v="1"/>
    <s v="EOT"/>
    <s v="PAFF"/>
    <x v="1"/>
    <x v="1"/>
    <s v="NRES"/>
    <x v="0"/>
    <n v="24"/>
  </r>
  <r>
    <x v="0"/>
    <n v="2211"/>
    <s v="Spring 2021"/>
    <x v="9"/>
    <s v="EOT"/>
    <s v="ENGR"/>
    <x v="6"/>
    <x v="1"/>
    <s v="NRES"/>
    <x v="0"/>
    <n v="1963"/>
  </r>
  <r>
    <x v="0"/>
    <n v="2167"/>
    <s v="Fall 2016"/>
    <x v="1"/>
    <s v="EOT"/>
    <s v="CLAS"/>
    <x v="7"/>
    <x v="0"/>
    <s v="NRES"/>
    <x v="0"/>
    <n v="621"/>
  </r>
  <r>
    <x v="0"/>
    <n v="2254"/>
    <s v="Summer 2025"/>
    <x v="7"/>
    <s v="EOT"/>
    <s v="EDUC"/>
    <x v="2"/>
    <x v="1"/>
    <s v="NRES"/>
    <x v="0"/>
    <n v="192"/>
  </r>
  <r>
    <x v="0"/>
    <n v="2184"/>
    <s v="Summer 2018"/>
    <x v="6"/>
    <s v="EOT"/>
    <s v="ARTM"/>
    <x v="0"/>
    <x v="1"/>
    <s v="RES"/>
    <x v="1"/>
    <n v="936"/>
  </r>
  <r>
    <x v="0"/>
    <n v="2257"/>
    <s v="Fall 2025"/>
    <x v="7"/>
    <s v="EOT"/>
    <s v="ARTM"/>
    <x v="0"/>
    <x v="0"/>
    <s v="RES"/>
    <x v="1"/>
    <n v="254"/>
  </r>
  <r>
    <x v="0"/>
    <n v="2211"/>
    <s v="Spring 2021"/>
    <x v="9"/>
    <s v="EOT"/>
    <s v="CRSS"/>
    <x v="5"/>
    <x v="1"/>
    <s v="NRES"/>
    <x v="0"/>
    <n v="124"/>
  </r>
  <r>
    <x v="0"/>
    <n v="2177"/>
    <s v="Fall 2017"/>
    <x v="3"/>
    <s v="EOT"/>
    <s v="BUSN"/>
    <x v="3"/>
    <x v="0"/>
    <s v="RES"/>
    <x v="1"/>
    <n v="4943"/>
  </r>
  <r>
    <x v="0"/>
    <n v="2201"/>
    <s v="Spring 2020"/>
    <x v="4"/>
    <s v="EOT"/>
    <s v="EDUC"/>
    <x v="2"/>
    <x v="0"/>
    <s v="RES"/>
    <x v="1"/>
    <n v="6271"/>
  </r>
  <r>
    <x v="0"/>
    <n v="2227"/>
    <s v="Fall 2022"/>
    <x v="0"/>
    <s v="EOT"/>
    <s v="CLAS"/>
    <x v="7"/>
    <x v="0"/>
    <s v="NRES"/>
    <x v="0"/>
    <n v="469"/>
  </r>
  <r>
    <x v="0"/>
    <n v="2164"/>
    <s v="Summer 2016"/>
    <x v="1"/>
    <s v="EOT"/>
    <s v="PAFF"/>
    <x v="1"/>
    <x v="0"/>
    <s v="RES"/>
    <x v="1"/>
    <n v="622"/>
  </r>
  <r>
    <x v="0"/>
    <n v="2251"/>
    <s v="Spring 2025"/>
    <x v="10"/>
    <s v="EOT"/>
    <s v="BUSN"/>
    <x v="3"/>
    <x v="1"/>
    <s v="RES"/>
    <x v="1"/>
    <n v="14290"/>
  </r>
  <r>
    <x v="0"/>
    <n v="2181"/>
    <s v="Spring 2018"/>
    <x v="3"/>
    <s v="EOT"/>
    <s v="ARTM"/>
    <x v="0"/>
    <x v="1"/>
    <s v="RES"/>
    <x v="1"/>
    <n v="11210"/>
  </r>
  <r>
    <x v="0"/>
    <n v="2221"/>
    <s v="Spring 2022"/>
    <x v="8"/>
    <s v="EOT"/>
    <s v="PAFF"/>
    <x v="1"/>
    <x v="0"/>
    <s v="NRES"/>
    <x v="0"/>
    <n v="558"/>
  </r>
  <r>
    <x v="0"/>
    <n v="2247"/>
    <s v="Fall 2024"/>
    <x v="10"/>
    <s v="EOT"/>
    <s v="EDUC"/>
    <x v="2"/>
    <x v="1"/>
    <s v="RES"/>
    <x v="1"/>
    <n v="3619"/>
  </r>
  <r>
    <x v="0"/>
    <n v="2227"/>
    <s v="Fall 2022"/>
    <x v="0"/>
    <s v="EOT"/>
    <s v="ARTM"/>
    <x v="0"/>
    <x v="0"/>
    <s v="RES"/>
    <x v="1"/>
    <n v="202"/>
  </r>
  <r>
    <x v="0"/>
    <n v="2187"/>
    <s v="Fall 2018"/>
    <x v="6"/>
    <s v="EOT"/>
    <s v="BUSN"/>
    <x v="3"/>
    <x v="0"/>
    <s v="RES"/>
    <x v="1"/>
    <n v="4484"/>
  </r>
  <r>
    <x v="0"/>
    <n v="2251"/>
    <s v="Spring 2025"/>
    <x v="10"/>
    <s v="EOT"/>
    <s v="PAFF"/>
    <x v="1"/>
    <x v="0"/>
    <s v="RES"/>
    <x v="1"/>
    <n v="1644"/>
  </r>
  <r>
    <x v="0"/>
    <n v="2167"/>
    <s v="Fall 2016"/>
    <x v="1"/>
    <s v="EOT"/>
    <s v="ENGR"/>
    <x v="6"/>
    <x v="0"/>
    <s v="RES"/>
    <x v="1"/>
    <n v="1438.5"/>
  </r>
  <r>
    <x v="0"/>
    <n v="2167"/>
    <s v="Fall 2016"/>
    <x v="1"/>
    <s v="EOT"/>
    <s v="ARPL"/>
    <x v="4"/>
    <x v="0"/>
    <s v="NRES"/>
    <x v="0"/>
    <n v="773"/>
  </r>
  <r>
    <x v="0"/>
    <n v="2224"/>
    <s v="Summer 2022"/>
    <x v="0"/>
    <s v="EOT"/>
    <s v="ARPL"/>
    <x v="4"/>
    <x v="1"/>
    <s v="NRES"/>
    <x v="0"/>
    <n v="27"/>
  </r>
  <r>
    <x v="0"/>
    <n v="2231"/>
    <s v="Spring 2023"/>
    <x v="0"/>
    <s v="EOT"/>
    <s v="PAFF"/>
    <x v="1"/>
    <x v="0"/>
    <s v="RES"/>
    <x v="1"/>
    <n v="1710"/>
  </r>
  <r>
    <x v="0"/>
    <n v="2177"/>
    <s v="Fall 2017"/>
    <x v="3"/>
    <s v="EOT"/>
    <s v="CRSS"/>
    <x v="5"/>
    <x v="1"/>
    <s v="RES"/>
    <x v="1"/>
    <n v="724"/>
  </r>
  <r>
    <x v="0"/>
    <n v="2187"/>
    <s v="Fall 2018"/>
    <x v="6"/>
    <s v="EOT"/>
    <s v="ENGR"/>
    <x v="6"/>
    <x v="1"/>
    <s v="NRES"/>
    <x v="0"/>
    <n v="1485"/>
  </r>
  <r>
    <x v="0"/>
    <n v="2251"/>
    <s v="Spring 2025"/>
    <x v="10"/>
    <s v="EOT"/>
    <s v="ARTM"/>
    <x v="0"/>
    <x v="1"/>
    <s v="NRES"/>
    <x v="0"/>
    <n v="2341"/>
  </r>
  <r>
    <x v="0"/>
    <n v="2157"/>
    <s v="Fall 2015"/>
    <x v="2"/>
    <s v="EOT"/>
    <s v="CLAS"/>
    <x v="7"/>
    <x v="1"/>
    <s v="NULL"/>
    <x v="0"/>
    <n v="9"/>
  </r>
  <r>
    <x v="0"/>
    <n v="2207"/>
    <s v="Fall 2020"/>
    <x v="9"/>
    <s v="EOT"/>
    <s v="ARPL"/>
    <x v="4"/>
    <x v="0"/>
    <s v="RES"/>
    <x v="1"/>
    <n v="3795"/>
  </r>
  <r>
    <x v="0"/>
    <n v="2237"/>
    <s v="Fall 2023"/>
    <x v="5"/>
    <s v="EOT"/>
    <s v="ENGR"/>
    <x v="6"/>
    <x v="1"/>
    <s v="NRES"/>
    <x v="0"/>
    <n v="1979"/>
  </r>
  <r>
    <x v="0"/>
    <n v="2211"/>
    <s v="Spring 2021"/>
    <x v="9"/>
    <s v="EOT"/>
    <s v="ARPL"/>
    <x v="4"/>
    <x v="1"/>
    <s v="NRES"/>
    <x v="0"/>
    <n v="546"/>
  </r>
  <r>
    <x v="0"/>
    <n v="2214"/>
    <s v="Summer 2021"/>
    <x v="8"/>
    <s v="EOT"/>
    <s v="BUSN"/>
    <x v="3"/>
    <x v="0"/>
    <s v="NRES"/>
    <x v="0"/>
    <n v="506"/>
  </r>
  <r>
    <x v="0"/>
    <n v="2161"/>
    <s v="Spring 2016"/>
    <x v="2"/>
    <s v="EOT"/>
    <s v="ARTM"/>
    <x v="0"/>
    <x v="1"/>
    <s v="NRES"/>
    <x v="0"/>
    <n v="1787"/>
  </r>
  <r>
    <x v="0"/>
    <n v="2194"/>
    <s v="Summer 2019"/>
    <x v="4"/>
    <s v="EOT"/>
    <s v="EDUC"/>
    <x v="2"/>
    <x v="1"/>
    <s v="RES"/>
    <x v="1"/>
    <n v="788"/>
  </r>
  <r>
    <x v="0"/>
    <n v="2157"/>
    <s v="Fall 2015"/>
    <x v="2"/>
    <s v="EOT"/>
    <s v="ARTM"/>
    <x v="0"/>
    <x v="1"/>
    <s v="RES"/>
    <x v="1"/>
    <n v="11028"/>
  </r>
  <r>
    <x v="0"/>
    <n v="2197"/>
    <s v="Fall 2019"/>
    <x v="4"/>
    <s v="EOT"/>
    <s v="ENGR"/>
    <x v="6"/>
    <x v="1"/>
    <s v="NRES"/>
    <x v="0"/>
    <n v="1709"/>
  </r>
  <r>
    <x v="0"/>
    <n v="2191"/>
    <s v="Spring 2019"/>
    <x v="6"/>
    <s v="EOT"/>
    <s v="CRSS"/>
    <x v="5"/>
    <x v="1"/>
    <s v="NRES"/>
    <x v="0"/>
    <n v="66"/>
  </r>
  <r>
    <x v="0"/>
    <n v="2161"/>
    <s v="Spring 2016"/>
    <x v="2"/>
    <s v="EOT"/>
    <s v="CRSS"/>
    <x v="5"/>
    <x v="1"/>
    <s v="NRES"/>
    <x v="0"/>
    <n v="60"/>
  </r>
  <r>
    <x v="0"/>
    <n v="2177"/>
    <s v="Fall 2017"/>
    <x v="3"/>
    <s v="EOT"/>
    <s v="ARTM"/>
    <x v="0"/>
    <x v="1"/>
    <s v="NRES"/>
    <x v="0"/>
    <n v="2764"/>
  </r>
  <r>
    <x v="0"/>
    <n v="2171"/>
    <s v="Spring 2017"/>
    <x v="1"/>
    <s v="EOT"/>
    <s v="ENGR"/>
    <x v="6"/>
    <x v="1"/>
    <s v="NRES"/>
    <x v="0"/>
    <n v="1143"/>
  </r>
  <r>
    <x v="0"/>
    <n v="2254"/>
    <s v="Summer 2025"/>
    <x v="7"/>
    <s v="EOT"/>
    <s v="CRSS"/>
    <x v="5"/>
    <x v="1"/>
    <s v="RES"/>
    <x v="1"/>
    <n v="106"/>
  </r>
  <r>
    <x v="0"/>
    <n v="2231"/>
    <s v="Spring 2023"/>
    <x v="0"/>
    <s v="EOT"/>
    <s v="ENGR"/>
    <x v="6"/>
    <x v="0"/>
    <s v="RES"/>
    <x v="1"/>
    <n v="1286"/>
  </r>
  <r>
    <x v="0"/>
    <n v="2237"/>
    <s v="Fall 2023"/>
    <x v="5"/>
    <s v="EOT"/>
    <s v="ENGR"/>
    <x v="6"/>
    <x v="0"/>
    <s v="NRES"/>
    <x v="0"/>
    <n v="1531"/>
  </r>
  <r>
    <x v="0"/>
    <n v="2184"/>
    <s v="Summer 2018"/>
    <x v="6"/>
    <s v="EOT"/>
    <s v="ARTM"/>
    <x v="0"/>
    <x v="0"/>
    <s v="RES"/>
    <x v="1"/>
    <n v="43"/>
  </r>
  <r>
    <x v="0"/>
    <n v="2197"/>
    <s v="Fall 2019"/>
    <x v="4"/>
    <s v="EOT"/>
    <s v="CLAS"/>
    <x v="7"/>
    <x v="1"/>
    <s v="NRES"/>
    <x v="0"/>
    <n v="10868"/>
  </r>
  <r>
    <x v="0"/>
    <n v="2224"/>
    <s v="Summer 2022"/>
    <x v="0"/>
    <s v="EOT"/>
    <s v="BUSN"/>
    <x v="3"/>
    <x v="1"/>
    <s v="RES"/>
    <x v="1"/>
    <n v="3172"/>
  </r>
  <r>
    <x v="0"/>
    <n v="2211"/>
    <s v="Spring 2021"/>
    <x v="9"/>
    <s v="EOT"/>
    <s v="BUSN"/>
    <x v="3"/>
    <x v="0"/>
    <s v="RES"/>
    <x v="1"/>
    <n v="6970"/>
  </r>
  <r>
    <x v="0"/>
    <n v="2254"/>
    <s v="Summer 2025"/>
    <x v="7"/>
    <s v="EOT"/>
    <s v="ARPL"/>
    <x v="4"/>
    <x v="1"/>
    <s v="NRES"/>
    <x v="0"/>
    <n v="48"/>
  </r>
  <r>
    <x v="0"/>
    <n v="2201"/>
    <s v="Spring 2020"/>
    <x v="4"/>
    <s v="EOT"/>
    <s v="BUSN"/>
    <x v="3"/>
    <x v="1"/>
    <s v="RES"/>
    <x v="1"/>
    <n v="12041"/>
  </r>
  <r>
    <x v="0"/>
    <n v="2237"/>
    <s v="Fall 2023"/>
    <x v="5"/>
    <s v="EOT"/>
    <s v="CLAS"/>
    <x v="7"/>
    <x v="0"/>
    <s v="RES"/>
    <x v="1"/>
    <n v="2500"/>
  </r>
  <r>
    <x v="0"/>
    <n v="2187"/>
    <s v="Fall 2018"/>
    <x v="6"/>
    <s v="EOT"/>
    <s v="ARTM"/>
    <x v="0"/>
    <x v="0"/>
    <s v="NRES"/>
    <x v="0"/>
    <n v="64"/>
  </r>
  <r>
    <x v="0"/>
    <n v="2181"/>
    <s v="Spring 2018"/>
    <x v="3"/>
    <s v="EOT"/>
    <s v="PAFF"/>
    <x v="1"/>
    <x v="0"/>
    <s v="NRES"/>
    <x v="0"/>
    <n v="551"/>
  </r>
  <r>
    <x v="0"/>
    <n v="2174"/>
    <s v="Summer 2017"/>
    <x v="3"/>
    <s v="EOT"/>
    <s v="ARPL"/>
    <x v="4"/>
    <x v="1"/>
    <s v="RES"/>
    <x v="1"/>
    <n v="171"/>
  </r>
  <r>
    <x v="0"/>
    <n v="2247"/>
    <s v="Fall 2024"/>
    <x v="10"/>
    <s v="EOT"/>
    <s v="PAFF"/>
    <x v="1"/>
    <x v="0"/>
    <s v="NRES"/>
    <x v="0"/>
    <n v="405"/>
  </r>
  <r>
    <x v="0"/>
    <n v="2187"/>
    <s v="Fall 2018"/>
    <x v="6"/>
    <s v="EOT"/>
    <s v="PAFF"/>
    <x v="1"/>
    <x v="0"/>
    <s v="RES"/>
    <x v="1"/>
    <n v="1672"/>
  </r>
  <r>
    <x v="0"/>
    <n v="2164"/>
    <s v="Summer 2016"/>
    <x v="1"/>
    <s v="EOT"/>
    <s v="ARTM"/>
    <x v="0"/>
    <x v="1"/>
    <s v="RES"/>
    <x v="1"/>
    <n v="751"/>
  </r>
  <r>
    <x v="0"/>
    <n v="2191"/>
    <s v="Spring 2019"/>
    <x v="6"/>
    <s v="EOT"/>
    <s v="BUSN"/>
    <x v="3"/>
    <x v="0"/>
    <s v="RES"/>
    <x v="1"/>
    <n v="4273"/>
  </r>
  <r>
    <x v="0"/>
    <n v="2157"/>
    <s v="Fall 2015"/>
    <x v="2"/>
    <s v="EOT"/>
    <s v="ARPL"/>
    <x v="4"/>
    <x v="0"/>
    <s v="RES"/>
    <x v="1"/>
    <n v="3582"/>
  </r>
  <r>
    <x v="0"/>
    <n v="2241"/>
    <s v="Spring 2024"/>
    <x v="5"/>
    <s v="EOT"/>
    <s v="BUSN"/>
    <x v="3"/>
    <x v="1"/>
    <s v="NRES"/>
    <x v="0"/>
    <n v="1685"/>
  </r>
  <r>
    <x v="0"/>
    <n v="2181"/>
    <s v="Spring 2018"/>
    <x v="3"/>
    <s v="EOT"/>
    <s v="ENGR"/>
    <x v="6"/>
    <x v="0"/>
    <s v="RES"/>
    <x v="1"/>
    <n v="1464.5"/>
  </r>
  <r>
    <x v="0"/>
    <n v="2157"/>
    <s v="Fall 2015"/>
    <x v="2"/>
    <s v="EOT"/>
    <s v="ARPL"/>
    <x v="4"/>
    <x v="1"/>
    <s v="NRES"/>
    <x v="0"/>
    <n v="618"/>
  </r>
  <r>
    <x v="0"/>
    <n v="2157"/>
    <s v="Fall 2015"/>
    <x v="2"/>
    <s v="EOT"/>
    <s v="CLAS"/>
    <x v="7"/>
    <x v="1"/>
    <s v="NRES"/>
    <x v="0"/>
    <n v="10376"/>
  </r>
  <r>
    <x v="0"/>
    <n v="2161"/>
    <s v="Spring 2016"/>
    <x v="2"/>
    <s v="EOT"/>
    <s v="ARTM"/>
    <x v="0"/>
    <x v="1"/>
    <s v="RES"/>
    <x v="1"/>
    <n v="10072"/>
  </r>
  <r>
    <x v="0"/>
    <n v="2191"/>
    <s v="Spring 2019"/>
    <x v="6"/>
    <s v="EOT"/>
    <s v="CLAS"/>
    <x v="7"/>
    <x v="1"/>
    <s v="RES"/>
    <x v="1"/>
    <n v="61317"/>
  </r>
  <r>
    <x v="0"/>
    <n v="2231"/>
    <s v="Spring 2023"/>
    <x v="0"/>
    <s v="EOT"/>
    <s v="EDUC"/>
    <x v="2"/>
    <x v="0"/>
    <s v="RES"/>
    <x v="1"/>
    <n v="5157"/>
  </r>
  <r>
    <x v="0"/>
    <n v="2197"/>
    <s v="Fall 2019"/>
    <x v="4"/>
    <s v="EOT"/>
    <s v="CRSS"/>
    <x v="5"/>
    <x v="1"/>
    <s v="RES"/>
    <x v="1"/>
    <n v="1003"/>
  </r>
  <r>
    <x v="0"/>
    <n v="2217"/>
    <s v="Fall 2021"/>
    <x v="8"/>
    <s v="EOT"/>
    <s v="BUSN"/>
    <x v="3"/>
    <x v="1"/>
    <s v="RES"/>
    <x v="1"/>
    <n v="12561"/>
  </r>
  <r>
    <x v="0"/>
    <n v="2217"/>
    <s v="Fall 2021"/>
    <x v="8"/>
    <s v="EOT"/>
    <s v="ARPL"/>
    <x v="4"/>
    <x v="1"/>
    <s v="NRES"/>
    <x v="0"/>
    <n v="609"/>
  </r>
  <r>
    <x v="0"/>
    <n v="2161"/>
    <s v="Spring 2016"/>
    <x v="2"/>
    <s v="EOT"/>
    <s v="CLAS"/>
    <x v="7"/>
    <x v="0"/>
    <s v="RES"/>
    <x v="1"/>
    <n v="2788.5"/>
  </r>
  <r>
    <x v="0"/>
    <n v="2254"/>
    <s v="Summer 2025"/>
    <x v="7"/>
    <s v="EOT"/>
    <s v="ARTM"/>
    <x v="0"/>
    <x v="1"/>
    <s v="NRES"/>
    <x v="0"/>
    <n v="157"/>
  </r>
  <r>
    <x v="0"/>
    <n v="2187"/>
    <s v="Fall 2018"/>
    <x v="6"/>
    <s v="EOT"/>
    <s v="ARPL"/>
    <x v="4"/>
    <x v="1"/>
    <s v="NRES"/>
    <x v="0"/>
    <n v="781"/>
  </r>
  <r>
    <x v="0"/>
    <n v="2187"/>
    <s v="Fall 2018"/>
    <x v="6"/>
    <s v="EOT"/>
    <s v="ENGR"/>
    <x v="6"/>
    <x v="0"/>
    <s v="NRES"/>
    <x v="0"/>
    <n v="1154"/>
  </r>
  <r>
    <x v="0"/>
    <n v="2157"/>
    <s v="Fall 2015"/>
    <x v="2"/>
    <s v="EOT"/>
    <s v="BUSN"/>
    <x v="3"/>
    <x v="0"/>
    <s v="NRES"/>
    <x v="0"/>
    <n v="1525"/>
  </r>
  <r>
    <x v="0"/>
    <n v="2194"/>
    <s v="Summer 2019"/>
    <x v="4"/>
    <s v="EOT"/>
    <s v="CLAS"/>
    <x v="7"/>
    <x v="1"/>
    <s v="RES"/>
    <x v="1"/>
    <n v="12503"/>
  </r>
  <r>
    <x v="0"/>
    <n v="2177"/>
    <s v="Fall 2017"/>
    <x v="3"/>
    <s v="EOT"/>
    <s v="ENGR"/>
    <x v="6"/>
    <x v="0"/>
    <s v="NRES"/>
    <x v="0"/>
    <n v="1184"/>
  </r>
  <r>
    <x v="0"/>
    <n v="2194"/>
    <s v="Summer 2019"/>
    <x v="4"/>
    <s v="EOT"/>
    <s v="ARTM"/>
    <x v="0"/>
    <x v="1"/>
    <s v="NRES"/>
    <x v="0"/>
    <n v="214"/>
  </r>
  <r>
    <x v="0"/>
    <n v="2241"/>
    <s v="Spring 2024"/>
    <x v="5"/>
    <s v="EOT"/>
    <s v="ARPL"/>
    <x v="4"/>
    <x v="1"/>
    <s v="RES"/>
    <x v="1"/>
    <n v="3462"/>
  </r>
  <r>
    <x v="0"/>
    <n v="2237"/>
    <s v="Fall 2023"/>
    <x v="5"/>
    <s v="EOT"/>
    <s v="PAFF"/>
    <x v="1"/>
    <x v="0"/>
    <s v="RES"/>
    <x v="1"/>
    <n v="1614"/>
  </r>
  <r>
    <x v="0"/>
    <n v="2161"/>
    <s v="Spring 2016"/>
    <x v="2"/>
    <s v="EOT"/>
    <s v="CLAS"/>
    <x v="7"/>
    <x v="0"/>
    <s v="NRES"/>
    <x v="0"/>
    <n v="617.5"/>
  </r>
  <r>
    <x v="0"/>
    <n v="2201"/>
    <s v="Spring 2020"/>
    <x v="4"/>
    <s v="EOT"/>
    <s v="ARTM"/>
    <x v="0"/>
    <x v="1"/>
    <s v="NRES"/>
    <x v="0"/>
    <n v="2525"/>
  </r>
  <r>
    <x v="0"/>
    <n v="2207"/>
    <s v="Fall 2020"/>
    <x v="9"/>
    <s v="EOT"/>
    <s v="BUSN"/>
    <x v="3"/>
    <x v="1"/>
    <s v="NRES"/>
    <x v="0"/>
    <n v="1709"/>
  </r>
  <r>
    <x v="0"/>
    <n v="2164"/>
    <s v="Summer 2016"/>
    <x v="1"/>
    <s v="EOT"/>
    <s v="CRSS"/>
    <x v="5"/>
    <x v="1"/>
    <s v="RES"/>
    <x v="1"/>
    <n v="12"/>
  </r>
  <r>
    <x v="0"/>
    <n v="2224"/>
    <s v="Summer 2022"/>
    <x v="0"/>
    <s v="EOT"/>
    <s v="CLAS"/>
    <x v="7"/>
    <x v="1"/>
    <s v="NRES"/>
    <x v="0"/>
    <n v="2180"/>
  </r>
  <r>
    <x v="0"/>
    <n v="2221"/>
    <s v="Spring 2022"/>
    <x v="8"/>
    <s v="EOT"/>
    <s v="EDUC"/>
    <x v="2"/>
    <x v="1"/>
    <s v="RES"/>
    <x v="1"/>
    <n v="3941"/>
  </r>
  <r>
    <x v="0"/>
    <n v="2161"/>
    <s v="Spring 2016"/>
    <x v="2"/>
    <s v="EOT"/>
    <s v="EDUC"/>
    <x v="2"/>
    <x v="1"/>
    <s v="NRES"/>
    <x v="0"/>
    <n v="241"/>
  </r>
  <r>
    <x v="0"/>
    <n v="2217"/>
    <s v="Fall 2021"/>
    <x v="8"/>
    <s v="EOT"/>
    <s v="CRSS"/>
    <x v="5"/>
    <x v="1"/>
    <s v="RES"/>
    <x v="1"/>
    <n v="727"/>
  </r>
  <r>
    <x v="0"/>
    <n v="2197"/>
    <s v="Fall 2019"/>
    <x v="4"/>
    <s v="EOT"/>
    <s v="ARPL"/>
    <x v="4"/>
    <x v="0"/>
    <s v="RES"/>
    <x v="1"/>
    <n v="4153"/>
  </r>
  <r>
    <x v="0"/>
    <n v="2191"/>
    <s v="Spring 2019"/>
    <x v="6"/>
    <s v="EOT"/>
    <s v="PAFF"/>
    <x v="1"/>
    <x v="0"/>
    <s v="RES"/>
    <x v="1"/>
    <n v="1590"/>
  </r>
  <r>
    <x v="0"/>
    <n v="2257"/>
    <s v="Fall 2025"/>
    <x v="7"/>
    <s v="EOT"/>
    <s v="BUSN"/>
    <x v="3"/>
    <x v="1"/>
    <s v="NRES"/>
    <x v="0"/>
    <n v="2217"/>
  </r>
  <r>
    <x v="0"/>
    <n v="2211"/>
    <s v="Spring 2021"/>
    <x v="9"/>
    <s v="EOT"/>
    <s v="ARTM"/>
    <x v="0"/>
    <x v="0"/>
    <s v="RES"/>
    <x v="1"/>
    <n v="146"/>
  </r>
  <r>
    <x v="0"/>
    <n v="2164"/>
    <s v="Summer 2016"/>
    <x v="1"/>
    <s v="EOT"/>
    <s v="EDUC"/>
    <x v="2"/>
    <x v="0"/>
    <s v="RES"/>
    <x v="1"/>
    <n v="3878"/>
  </r>
  <r>
    <x v="0"/>
    <n v="2251"/>
    <s v="Spring 2025"/>
    <x v="10"/>
    <s v="EOT"/>
    <s v="ARTM"/>
    <x v="0"/>
    <x v="1"/>
    <s v="RES"/>
    <x v="1"/>
    <n v="11125"/>
  </r>
  <r>
    <x v="0"/>
    <n v="2164"/>
    <s v="Summer 2016"/>
    <x v="1"/>
    <s v="EOT"/>
    <s v="ARTM"/>
    <x v="0"/>
    <x v="0"/>
    <s v="NRES"/>
    <x v="0"/>
    <n v="15"/>
  </r>
  <r>
    <x v="0"/>
    <n v="2244"/>
    <s v="Summer 2024"/>
    <x v="10"/>
    <s v="EOT"/>
    <s v="ENGR"/>
    <x v="6"/>
    <x v="0"/>
    <s v="RES"/>
    <x v="1"/>
    <n v="153"/>
  </r>
  <r>
    <x v="0"/>
    <n v="2197"/>
    <s v="Fall 2019"/>
    <x v="4"/>
    <s v="EOT"/>
    <s v="PAFF"/>
    <x v="1"/>
    <x v="0"/>
    <s v="NRES"/>
    <x v="0"/>
    <n v="358"/>
  </r>
  <r>
    <x v="0"/>
    <n v="2261"/>
    <s v="Spring 2026"/>
    <x v="7"/>
    <s v="CENSUS"/>
    <s v="CLAS"/>
    <x v="7"/>
    <x v="0"/>
    <s v="NRES"/>
    <x v="0"/>
    <n v="405"/>
  </r>
  <r>
    <x v="0"/>
    <n v="2174"/>
    <s v="Summer 2017"/>
    <x v="3"/>
    <s v="EOT"/>
    <s v="ENGR"/>
    <x v="6"/>
    <x v="0"/>
    <s v="NRES"/>
    <x v="0"/>
    <n v="56"/>
  </r>
  <r>
    <x v="0"/>
    <n v="2234"/>
    <s v="Summer 2023"/>
    <x v="5"/>
    <s v="EOT"/>
    <s v="ARTM"/>
    <x v="0"/>
    <x v="1"/>
    <s v="RES"/>
    <x v="1"/>
    <n v="1469"/>
  </r>
  <r>
    <x v="0"/>
    <n v="2254"/>
    <s v="Summer 2025"/>
    <x v="7"/>
    <s v="EOT"/>
    <s v="BUSN"/>
    <x v="3"/>
    <x v="1"/>
    <s v="RES"/>
    <x v="1"/>
    <n v="3175"/>
  </r>
  <r>
    <x v="0"/>
    <n v="2154"/>
    <s v="Summer 2015"/>
    <x v="2"/>
    <s v="EOT"/>
    <s v="ARPL"/>
    <x v="4"/>
    <x v="1"/>
    <s v="RES"/>
    <x v="1"/>
    <n v="117"/>
  </r>
  <r>
    <x v="0"/>
    <n v="2224"/>
    <s v="Summer 2022"/>
    <x v="0"/>
    <s v="EOT"/>
    <s v="ARTM"/>
    <x v="0"/>
    <x v="1"/>
    <s v="NRES"/>
    <x v="0"/>
    <n v="198"/>
  </r>
  <r>
    <x v="0"/>
    <n v="2197"/>
    <s v="Fall 2019"/>
    <x v="4"/>
    <s v="EOT"/>
    <s v="ENGR"/>
    <x v="6"/>
    <x v="1"/>
    <s v="RES"/>
    <x v="1"/>
    <n v="10515"/>
  </r>
  <r>
    <x v="0"/>
    <n v="2154"/>
    <s v="Summer 2015"/>
    <x v="2"/>
    <s v="EOT"/>
    <s v="PAFF"/>
    <x v="1"/>
    <x v="1"/>
    <s v="RES"/>
    <x v="1"/>
    <n v="249"/>
  </r>
  <r>
    <x v="0"/>
    <n v="2204"/>
    <s v="Summer 2020"/>
    <x v="9"/>
    <s v="EOT"/>
    <s v="EDUC"/>
    <x v="2"/>
    <x v="0"/>
    <s v="NRES"/>
    <x v="0"/>
    <n v="282"/>
  </r>
  <r>
    <x v="0"/>
    <n v="2201"/>
    <s v="Spring 2020"/>
    <x v="4"/>
    <s v="EOT"/>
    <s v="ARPL"/>
    <x v="4"/>
    <x v="0"/>
    <s v="RES"/>
    <x v="1"/>
    <n v="3773"/>
  </r>
  <r>
    <x v="0"/>
    <n v="2154"/>
    <s v="Summer 2015"/>
    <x v="2"/>
    <s v="EOT"/>
    <s v="EDUC"/>
    <x v="2"/>
    <x v="0"/>
    <s v="RES"/>
    <x v="1"/>
    <n v="3650"/>
  </r>
  <r>
    <x v="0"/>
    <n v="2231"/>
    <s v="Spring 2023"/>
    <x v="0"/>
    <s v="EOT"/>
    <s v="ENGR"/>
    <x v="6"/>
    <x v="1"/>
    <s v="RES"/>
    <x v="1"/>
    <n v="9978"/>
  </r>
  <r>
    <x v="0"/>
    <n v="2187"/>
    <s v="Fall 2018"/>
    <x v="6"/>
    <s v="EOT"/>
    <s v="CLAS"/>
    <x v="7"/>
    <x v="1"/>
    <s v="NRES"/>
    <x v="0"/>
    <n v="11718"/>
  </r>
  <r>
    <x v="0"/>
    <n v="2237"/>
    <s v="Fall 2023"/>
    <x v="5"/>
    <s v="EOT"/>
    <s v="EDUC"/>
    <x v="2"/>
    <x v="0"/>
    <s v="RES"/>
    <x v="1"/>
    <n v="5199"/>
  </r>
  <r>
    <x v="0"/>
    <n v="2247"/>
    <s v="Fall 2024"/>
    <x v="10"/>
    <s v="EOT"/>
    <s v="CLAS"/>
    <x v="7"/>
    <x v="1"/>
    <s v="RES"/>
    <x v="1"/>
    <n v="53693"/>
  </r>
  <r>
    <x v="0"/>
    <n v="2244"/>
    <s v="Summer 2024"/>
    <x v="10"/>
    <s v="EOT"/>
    <s v="EDUC"/>
    <x v="2"/>
    <x v="1"/>
    <s v="RES"/>
    <x v="1"/>
    <n v="682"/>
  </r>
  <r>
    <x v="0"/>
    <n v="2174"/>
    <s v="Summer 2017"/>
    <x v="3"/>
    <s v="EOT"/>
    <s v="CRSS"/>
    <x v="5"/>
    <x v="1"/>
    <s v="RES"/>
    <x v="1"/>
    <n v="76"/>
  </r>
  <r>
    <x v="0"/>
    <n v="2241"/>
    <s v="Spring 2024"/>
    <x v="5"/>
    <s v="EOT"/>
    <s v="PAFF"/>
    <x v="1"/>
    <x v="1"/>
    <s v="RES"/>
    <x v="1"/>
    <n v="2281"/>
  </r>
  <r>
    <x v="0"/>
    <n v="2247"/>
    <s v="Fall 2024"/>
    <x v="10"/>
    <s v="EOT"/>
    <s v="CLAS"/>
    <x v="7"/>
    <x v="1"/>
    <s v="NRES"/>
    <x v="0"/>
    <n v="8982"/>
  </r>
  <r>
    <x v="0"/>
    <n v="2244"/>
    <s v="Summer 2024"/>
    <x v="10"/>
    <s v="EOT"/>
    <s v="BUSN"/>
    <x v="3"/>
    <x v="0"/>
    <s v="NRES"/>
    <x v="0"/>
    <n v="389"/>
  </r>
  <r>
    <x v="0"/>
    <n v="2191"/>
    <s v="Spring 2019"/>
    <x v="6"/>
    <s v="EOT"/>
    <s v="ENGR"/>
    <x v="6"/>
    <x v="1"/>
    <s v="NRES"/>
    <x v="0"/>
    <n v="1411"/>
  </r>
  <r>
    <x v="0"/>
    <n v="2194"/>
    <s v="Summer 2019"/>
    <x v="4"/>
    <s v="EOT"/>
    <s v="CRSS"/>
    <x v="5"/>
    <x v="0"/>
    <s v="RES"/>
    <x v="1"/>
    <n v="6"/>
  </r>
  <r>
    <x v="0"/>
    <n v="2167"/>
    <s v="Fall 2016"/>
    <x v="1"/>
    <s v="EOT"/>
    <s v="ENGR"/>
    <x v="6"/>
    <x v="1"/>
    <s v="RES"/>
    <x v="1"/>
    <n v="8386"/>
  </r>
  <r>
    <x v="0"/>
    <n v="2224"/>
    <s v="Summer 2022"/>
    <x v="0"/>
    <s v="EOT"/>
    <s v="BUSN"/>
    <x v="3"/>
    <x v="1"/>
    <s v="NRES"/>
    <x v="0"/>
    <n v="377"/>
  </r>
  <r>
    <x v="0"/>
    <n v="2251"/>
    <s v="Spring 2025"/>
    <x v="10"/>
    <s v="EOT"/>
    <s v="CLAS"/>
    <x v="7"/>
    <x v="0"/>
    <s v="RES"/>
    <x v="1"/>
    <n v="2421.5"/>
  </r>
  <r>
    <x v="0"/>
    <n v="2187"/>
    <s v="Fall 2018"/>
    <x v="6"/>
    <s v="EOT"/>
    <s v="ARTM"/>
    <x v="0"/>
    <x v="0"/>
    <s v="RES"/>
    <x v="1"/>
    <n v="95"/>
  </r>
  <r>
    <x v="0"/>
    <n v="2241"/>
    <s v="Spring 2024"/>
    <x v="5"/>
    <s v="EOT"/>
    <s v="CLAS"/>
    <x v="7"/>
    <x v="1"/>
    <s v="RES"/>
    <x v="1"/>
    <n v="48297"/>
  </r>
  <r>
    <x v="0"/>
    <n v="2214"/>
    <s v="Summer 2021"/>
    <x v="8"/>
    <s v="EOT"/>
    <s v="CLAS"/>
    <x v="7"/>
    <x v="1"/>
    <s v="NRES"/>
    <x v="0"/>
    <n v="2633"/>
  </r>
  <r>
    <x v="0"/>
    <n v="2161"/>
    <s v="Spring 2016"/>
    <x v="2"/>
    <s v="EOT"/>
    <s v="ARPL"/>
    <x v="4"/>
    <x v="1"/>
    <s v="RES"/>
    <x v="1"/>
    <n v="1877"/>
  </r>
  <r>
    <x v="0"/>
    <n v="2204"/>
    <s v="Summer 2020"/>
    <x v="9"/>
    <s v="EOT"/>
    <s v="BUSN"/>
    <x v="3"/>
    <x v="1"/>
    <s v="NRES"/>
    <x v="0"/>
    <n v="651"/>
  </r>
  <r>
    <x v="0"/>
    <n v="2254"/>
    <s v="Summer 2025"/>
    <x v="7"/>
    <s v="EOT"/>
    <s v="ARTM"/>
    <x v="0"/>
    <x v="0"/>
    <s v="NRES"/>
    <x v="0"/>
    <n v="3"/>
  </r>
  <r>
    <x v="0"/>
    <n v="2171"/>
    <s v="Spring 2017"/>
    <x v="1"/>
    <s v="EOT"/>
    <s v="ARTM"/>
    <x v="0"/>
    <x v="1"/>
    <s v="RES"/>
    <x v="1"/>
    <n v="10922"/>
  </r>
  <r>
    <x v="0"/>
    <n v="2217"/>
    <s v="Fall 2021"/>
    <x v="8"/>
    <s v="EOT"/>
    <s v="BUSN"/>
    <x v="3"/>
    <x v="1"/>
    <s v="NRES"/>
    <x v="0"/>
    <n v="1743"/>
  </r>
  <r>
    <x v="0"/>
    <n v="2251"/>
    <s v="Spring 2025"/>
    <x v="10"/>
    <s v="EOT"/>
    <s v="ARPL"/>
    <x v="4"/>
    <x v="1"/>
    <s v="RES"/>
    <x v="1"/>
    <n v="3792"/>
  </r>
  <r>
    <x v="0"/>
    <n v="2201"/>
    <s v="Spring 2020"/>
    <x v="4"/>
    <s v="EOT"/>
    <s v="EDUC"/>
    <x v="2"/>
    <x v="0"/>
    <s v="NRES"/>
    <x v="0"/>
    <n v="457"/>
  </r>
  <r>
    <x v="0"/>
    <n v="2194"/>
    <s v="Summer 2019"/>
    <x v="4"/>
    <s v="EOT"/>
    <s v="ARTM"/>
    <x v="0"/>
    <x v="0"/>
    <s v="RES"/>
    <x v="1"/>
    <n v="28"/>
  </r>
  <r>
    <x v="0"/>
    <n v="2184"/>
    <s v="Summer 2018"/>
    <x v="6"/>
    <s v="EOT"/>
    <s v="CLAS"/>
    <x v="7"/>
    <x v="1"/>
    <s v="NRES"/>
    <x v="0"/>
    <n v="2298"/>
  </r>
  <r>
    <x v="0"/>
    <n v="2201"/>
    <s v="Spring 2020"/>
    <x v="4"/>
    <s v="EOT"/>
    <s v="ENGR"/>
    <x v="6"/>
    <x v="1"/>
    <s v="NRES"/>
    <x v="0"/>
    <n v="1664"/>
  </r>
  <r>
    <x v="0"/>
    <n v="2204"/>
    <s v="Summer 2020"/>
    <x v="9"/>
    <s v="EOT"/>
    <s v="EDUC"/>
    <x v="2"/>
    <x v="1"/>
    <s v="NRES"/>
    <x v="0"/>
    <n v="110"/>
  </r>
  <r>
    <x v="0"/>
    <n v="2154"/>
    <s v="Summer 2015"/>
    <x v="2"/>
    <s v="EOT"/>
    <s v="ENGR"/>
    <x v="6"/>
    <x v="1"/>
    <s v="RES"/>
    <x v="1"/>
    <n v="790"/>
  </r>
  <r>
    <x v="0"/>
    <n v="2261"/>
    <s v="Spring 2026"/>
    <x v="7"/>
    <s v="CENSUS"/>
    <s v="ENGR"/>
    <x v="6"/>
    <x v="0"/>
    <s v="RES"/>
    <x v="1"/>
    <n v="1322"/>
  </r>
  <r>
    <x v="0"/>
    <n v="2244"/>
    <s v="Summer 2024"/>
    <x v="10"/>
    <s v="EOT"/>
    <s v="ENGR"/>
    <x v="6"/>
    <x v="1"/>
    <s v="RES"/>
    <x v="1"/>
    <n v="575"/>
  </r>
  <r>
    <x v="0"/>
    <n v="2171"/>
    <s v="Spring 2017"/>
    <x v="1"/>
    <s v="EOT"/>
    <s v="BUSN"/>
    <x v="3"/>
    <x v="1"/>
    <s v="RES"/>
    <x v="1"/>
    <n v="11611"/>
  </r>
  <r>
    <x v="0"/>
    <n v="2211"/>
    <s v="Spring 2021"/>
    <x v="9"/>
    <s v="EOT"/>
    <s v="BUSN"/>
    <x v="3"/>
    <x v="1"/>
    <s v="NRES"/>
    <x v="0"/>
    <n v="1737"/>
  </r>
  <r>
    <x v="0"/>
    <n v="2154"/>
    <s v="Summer 2015"/>
    <x v="2"/>
    <s v="EOT"/>
    <s v="CLAS"/>
    <x v="7"/>
    <x v="1"/>
    <s v="RES"/>
    <x v="1"/>
    <n v="11824"/>
  </r>
  <r>
    <x v="0"/>
    <n v="2167"/>
    <s v="Fall 2016"/>
    <x v="1"/>
    <s v="EOT"/>
    <s v="EDUC"/>
    <x v="2"/>
    <x v="1"/>
    <s v="NRES"/>
    <x v="0"/>
    <n v="294"/>
  </r>
  <r>
    <x v="0"/>
    <n v="2211"/>
    <s v="Spring 2021"/>
    <x v="9"/>
    <s v="EOT"/>
    <s v="ENGR"/>
    <x v="6"/>
    <x v="0"/>
    <s v="RES"/>
    <x v="1"/>
    <n v="1577"/>
  </r>
  <r>
    <x v="0"/>
    <n v="2177"/>
    <s v="Fall 2017"/>
    <x v="3"/>
    <s v="EOT"/>
    <s v="ENGR"/>
    <x v="6"/>
    <x v="1"/>
    <s v="RES"/>
    <x v="1"/>
    <n v="9814"/>
  </r>
  <r>
    <x v="0"/>
    <n v="2187"/>
    <s v="Fall 2018"/>
    <x v="6"/>
    <s v="EOT"/>
    <s v="PAFF"/>
    <x v="1"/>
    <x v="1"/>
    <s v="RES"/>
    <x v="1"/>
    <n v="2491"/>
  </r>
  <r>
    <x v="0"/>
    <n v="2234"/>
    <s v="Summer 2023"/>
    <x v="5"/>
    <s v="EOT"/>
    <s v="EDUC"/>
    <x v="2"/>
    <x v="0"/>
    <s v="NRES"/>
    <x v="0"/>
    <n v="445"/>
  </r>
  <r>
    <x v="0"/>
    <n v="2177"/>
    <s v="Fall 2017"/>
    <x v="3"/>
    <s v="EOT"/>
    <s v="ARPL"/>
    <x v="4"/>
    <x v="1"/>
    <s v="RES"/>
    <x v="1"/>
    <n v="2864"/>
  </r>
  <r>
    <x v="0"/>
    <n v="2174"/>
    <s v="Summer 2017"/>
    <x v="3"/>
    <s v="EOT"/>
    <s v="EDUC"/>
    <x v="2"/>
    <x v="1"/>
    <s v="RES"/>
    <x v="1"/>
    <n v="554"/>
  </r>
  <r>
    <x v="0"/>
    <n v="2217"/>
    <s v="Fall 2021"/>
    <x v="8"/>
    <s v="EOT"/>
    <s v="ARTM"/>
    <x v="0"/>
    <x v="0"/>
    <s v="NRES"/>
    <x v="0"/>
    <n v="108"/>
  </r>
  <r>
    <x v="0"/>
    <n v="2201"/>
    <s v="Spring 2020"/>
    <x v="4"/>
    <s v="EOT"/>
    <s v="CLAS"/>
    <x v="7"/>
    <x v="1"/>
    <s v="CEES"/>
    <x v="0"/>
    <n v="4"/>
  </r>
  <r>
    <x v="0"/>
    <n v="2154"/>
    <s v="Summer 2015"/>
    <x v="2"/>
    <s v="EOT"/>
    <s v="BUSN"/>
    <x v="3"/>
    <x v="0"/>
    <s v="RES"/>
    <x v="1"/>
    <n v="1767"/>
  </r>
  <r>
    <x v="0"/>
    <n v="2164"/>
    <s v="Summer 2016"/>
    <x v="1"/>
    <s v="EOT"/>
    <s v="PAFF"/>
    <x v="1"/>
    <x v="0"/>
    <s v="NRES"/>
    <x v="0"/>
    <n v="171"/>
  </r>
  <r>
    <x v="0"/>
    <n v="2164"/>
    <s v="Summer 2016"/>
    <x v="1"/>
    <s v="EOT"/>
    <s v="CRSS"/>
    <x v="5"/>
    <x v="1"/>
    <s v="NRES"/>
    <x v="0"/>
    <n v="9"/>
  </r>
  <r>
    <x v="0"/>
    <n v="2244"/>
    <s v="Summer 2024"/>
    <x v="10"/>
    <s v="EOT"/>
    <s v="CLAS"/>
    <x v="7"/>
    <x v="0"/>
    <s v="NRES"/>
    <x v="0"/>
    <n v="38"/>
  </r>
  <r>
    <x v="0"/>
    <n v="2207"/>
    <s v="Fall 2020"/>
    <x v="9"/>
    <s v="EOT"/>
    <s v="EDUC"/>
    <x v="2"/>
    <x v="1"/>
    <s v="RES"/>
    <x v="1"/>
    <n v="4386"/>
  </r>
  <r>
    <x v="0"/>
    <n v="2207"/>
    <s v="Fall 2020"/>
    <x v="9"/>
    <s v="EOT"/>
    <s v="PAFF"/>
    <x v="1"/>
    <x v="1"/>
    <s v="NRES"/>
    <x v="0"/>
    <n v="309"/>
  </r>
  <r>
    <x v="0"/>
    <n v="2201"/>
    <s v="Spring 2020"/>
    <x v="4"/>
    <s v="EOT"/>
    <s v="ENGR"/>
    <x v="6"/>
    <x v="1"/>
    <s v="RES"/>
    <x v="1"/>
    <n v="10042"/>
  </r>
  <r>
    <x v="0"/>
    <n v="2207"/>
    <s v="Fall 2020"/>
    <x v="9"/>
    <s v="EOT"/>
    <s v="BUSN"/>
    <x v="3"/>
    <x v="1"/>
    <s v="RES"/>
    <x v="1"/>
    <n v="13316"/>
  </r>
  <r>
    <x v="0"/>
    <n v="2254"/>
    <s v="Summer 2025"/>
    <x v="7"/>
    <s v="EOT"/>
    <s v="CLAS"/>
    <x v="7"/>
    <x v="0"/>
    <s v="NRES"/>
    <x v="0"/>
    <n v="42"/>
  </r>
  <r>
    <x v="0"/>
    <n v="2207"/>
    <s v="Fall 2020"/>
    <x v="9"/>
    <s v="EOT"/>
    <s v="ARPL"/>
    <x v="4"/>
    <x v="1"/>
    <s v="RES"/>
    <x v="1"/>
    <n v="3252"/>
  </r>
  <r>
    <x v="0"/>
    <n v="2167"/>
    <s v="Fall 2016"/>
    <x v="1"/>
    <s v="EOT"/>
    <s v="PAFF"/>
    <x v="1"/>
    <x v="0"/>
    <s v="RES"/>
    <x v="1"/>
    <n v="1680"/>
  </r>
  <r>
    <x v="0"/>
    <n v="2217"/>
    <s v="Fall 2021"/>
    <x v="8"/>
    <s v="EOT"/>
    <s v="CLAS"/>
    <x v="7"/>
    <x v="0"/>
    <s v="NRES"/>
    <x v="0"/>
    <n v="594"/>
  </r>
  <r>
    <x v="0"/>
    <n v="2204"/>
    <s v="Summer 2020"/>
    <x v="9"/>
    <s v="EOT"/>
    <s v="EDUC"/>
    <x v="2"/>
    <x v="0"/>
    <s v="RES"/>
    <x v="1"/>
    <n v="4204"/>
  </r>
  <r>
    <x v="0"/>
    <n v="2181"/>
    <s v="Spring 2018"/>
    <x v="3"/>
    <s v="EOT"/>
    <s v="BUSN"/>
    <x v="3"/>
    <x v="0"/>
    <s v="RES"/>
    <x v="1"/>
    <n v="4819"/>
  </r>
  <r>
    <x v="0"/>
    <n v="2214"/>
    <s v="Summer 2021"/>
    <x v="8"/>
    <s v="EOT"/>
    <s v="ARPL"/>
    <x v="4"/>
    <x v="0"/>
    <s v="RES"/>
    <x v="1"/>
    <n v="588"/>
  </r>
  <r>
    <x v="0"/>
    <n v="2194"/>
    <s v="Summer 2019"/>
    <x v="4"/>
    <s v="EOT"/>
    <s v="BUSN"/>
    <x v="3"/>
    <x v="1"/>
    <s v="RES"/>
    <x v="1"/>
    <n v="2667"/>
  </r>
  <r>
    <x v="0"/>
    <n v="2161"/>
    <s v="Spring 2016"/>
    <x v="2"/>
    <s v="EOT"/>
    <s v="BUSN"/>
    <x v="3"/>
    <x v="1"/>
    <s v="NRES"/>
    <x v="0"/>
    <n v="2173"/>
  </r>
  <r>
    <x v="0"/>
    <n v="2224"/>
    <s v="Summer 2022"/>
    <x v="0"/>
    <s v="EOT"/>
    <s v="PAFF"/>
    <x v="1"/>
    <x v="0"/>
    <s v="RES"/>
    <x v="1"/>
    <n v="641"/>
  </r>
  <r>
    <x v="0"/>
    <n v="2187"/>
    <s v="Fall 2018"/>
    <x v="6"/>
    <s v="EOT"/>
    <s v="ENGR"/>
    <x v="6"/>
    <x v="1"/>
    <s v="RES"/>
    <x v="1"/>
    <n v="10484"/>
  </r>
  <r>
    <x v="0"/>
    <n v="2231"/>
    <s v="Spring 2023"/>
    <x v="0"/>
    <s v="EOT"/>
    <s v="CLAS"/>
    <x v="7"/>
    <x v="1"/>
    <s v="RES"/>
    <x v="1"/>
    <n v="51062"/>
  </r>
  <r>
    <x v="0"/>
    <n v="2234"/>
    <s v="Summer 2023"/>
    <x v="5"/>
    <s v="EOT"/>
    <s v="ENGR"/>
    <x v="6"/>
    <x v="1"/>
    <s v="RES"/>
    <x v="1"/>
    <n v="745"/>
  </r>
  <r>
    <x v="0"/>
    <n v="2251"/>
    <s v="Spring 2025"/>
    <x v="10"/>
    <s v="EOT"/>
    <s v="CRSS"/>
    <x v="5"/>
    <x v="1"/>
    <s v="RES"/>
    <x v="1"/>
    <n v="271"/>
  </r>
  <r>
    <x v="0"/>
    <n v="2161"/>
    <s v="Spring 2016"/>
    <x v="2"/>
    <s v="EOT"/>
    <s v="ENGR"/>
    <x v="6"/>
    <x v="0"/>
    <s v="NRES"/>
    <x v="0"/>
    <n v="1516.5"/>
  </r>
  <r>
    <x v="0"/>
    <n v="2174"/>
    <s v="Summer 2017"/>
    <x v="3"/>
    <s v="EOT"/>
    <s v="CLAS"/>
    <x v="7"/>
    <x v="1"/>
    <s v="RES"/>
    <x v="1"/>
    <n v="12089"/>
  </r>
  <r>
    <x v="0"/>
    <n v="2184"/>
    <s v="Summer 2018"/>
    <x v="6"/>
    <s v="EOT"/>
    <s v="ENGR"/>
    <x v="6"/>
    <x v="1"/>
    <s v="RES"/>
    <x v="1"/>
    <n v="839"/>
  </r>
  <r>
    <x v="0"/>
    <n v="2217"/>
    <s v="Fall 2021"/>
    <x v="8"/>
    <s v="EOT"/>
    <s v="CLAS"/>
    <x v="7"/>
    <x v="0"/>
    <s v="RES"/>
    <x v="1"/>
    <n v="2998"/>
  </r>
  <r>
    <x v="0"/>
    <n v="2231"/>
    <s v="Spring 2023"/>
    <x v="0"/>
    <s v="EOT"/>
    <s v="CLAS"/>
    <x v="7"/>
    <x v="1"/>
    <s v="NRES"/>
    <x v="0"/>
    <n v="8662"/>
  </r>
  <r>
    <x v="0"/>
    <n v="2184"/>
    <s v="Summer 2018"/>
    <x v="6"/>
    <s v="EOT"/>
    <s v="CRSS"/>
    <x v="5"/>
    <x v="1"/>
    <s v="RES"/>
    <x v="1"/>
    <n v="28"/>
  </r>
  <r>
    <x v="0"/>
    <n v="2194"/>
    <s v="Summer 2019"/>
    <x v="4"/>
    <s v="EOT"/>
    <s v="ARPL"/>
    <x v="4"/>
    <x v="0"/>
    <s v="NRES"/>
    <x v="0"/>
    <n v="30"/>
  </r>
  <r>
    <x v="0"/>
    <n v="2247"/>
    <s v="Fall 2024"/>
    <x v="10"/>
    <s v="EOT"/>
    <s v="CRSS"/>
    <x v="5"/>
    <x v="1"/>
    <s v="NRES"/>
    <x v="0"/>
    <n v="167"/>
  </r>
  <r>
    <x v="0"/>
    <n v="2184"/>
    <s v="Summer 2018"/>
    <x v="6"/>
    <s v="EOT"/>
    <s v="PAFF"/>
    <x v="1"/>
    <x v="0"/>
    <s v="RES"/>
    <x v="1"/>
    <n v="637"/>
  </r>
  <r>
    <x v="0"/>
    <n v="2227"/>
    <s v="Fall 2022"/>
    <x v="0"/>
    <s v="EOT"/>
    <s v="ARTM"/>
    <x v="0"/>
    <x v="1"/>
    <s v="NRES"/>
    <x v="0"/>
    <n v="3010"/>
  </r>
  <r>
    <x v="0"/>
    <n v="2194"/>
    <s v="Summer 2019"/>
    <x v="4"/>
    <s v="EOT"/>
    <s v="EDUC"/>
    <x v="2"/>
    <x v="1"/>
    <s v="NRES"/>
    <x v="0"/>
    <n v="96"/>
  </r>
  <r>
    <x v="0"/>
    <n v="2241"/>
    <s v="Spring 2024"/>
    <x v="5"/>
    <s v="EOT"/>
    <s v="CLAS"/>
    <x v="7"/>
    <x v="0"/>
    <s v="NRES"/>
    <x v="0"/>
    <n v="462"/>
  </r>
  <r>
    <x v="0"/>
    <n v="2204"/>
    <s v="Summer 2020"/>
    <x v="9"/>
    <s v="EOT"/>
    <s v="ARTM"/>
    <x v="0"/>
    <x v="1"/>
    <s v="NRES"/>
    <x v="0"/>
    <n v="254"/>
  </r>
  <r>
    <x v="0"/>
    <n v="2167"/>
    <s v="Fall 2016"/>
    <x v="1"/>
    <s v="EOT"/>
    <s v="ARTM"/>
    <x v="0"/>
    <x v="1"/>
    <s v="RES"/>
    <x v="1"/>
    <n v="12279"/>
  </r>
  <r>
    <x v="0"/>
    <n v="2247"/>
    <s v="Fall 2024"/>
    <x v="10"/>
    <s v="EOT"/>
    <s v="BUSN"/>
    <x v="3"/>
    <x v="1"/>
    <s v="NRES"/>
    <x v="0"/>
    <n v="1867"/>
  </r>
  <r>
    <x v="0"/>
    <n v="2254"/>
    <s v="Summer 2025"/>
    <x v="7"/>
    <s v="EOT"/>
    <s v="CRSS"/>
    <x v="5"/>
    <x v="1"/>
    <s v="NRES"/>
    <x v="0"/>
    <n v="3"/>
  </r>
  <r>
    <x v="0"/>
    <n v="2244"/>
    <s v="Summer 2024"/>
    <x v="10"/>
    <s v="EOT"/>
    <s v="EDUC"/>
    <x v="2"/>
    <x v="0"/>
    <s v="NRES"/>
    <x v="0"/>
    <n v="502"/>
  </r>
  <r>
    <x v="0"/>
    <n v="2231"/>
    <s v="Spring 2023"/>
    <x v="0"/>
    <s v="EOT"/>
    <s v="ARTM"/>
    <x v="0"/>
    <x v="0"/>
    <s v="NRES"/>
    <x v="0"/>
    <n v="75"/>
  </r>
  <r>
    <x v="0"/>
    <n v="2201"/>
    <s v="Spring 2020"/>
    <x v="4"/>
    <s v="EOT"/>
    <s v="ENGR"/>
    <x v="6"/>
    <x v="0"/>
    <s v="RES"/>
    <x v="1"/>
    <n v="1493.5"/>
  </r>
  <r>
    <x v="0"/>
    <n v="2254"/>
    <s v="Summer 2025"/>
    <x v="7"/>
    <s v="EOT"/>
    <s v="CLAS"/>
    <x v="7"/>
    <x v="1"/>
    <s v="RES"/>
    <x v="1"/>
    <n v="11995"/>
  </r>
  <r>
    <x v="0"/>
    <n v="2247"/>
    <s v="Fall 2024"/>
    <x v="10"/>
    <s v="EOT"/>
    <s v="PAFF"/>
    <x v="1"/>
    <x v="1"/>
    <s v="NRES"/>
    <x v="0"/>
    <n v="234"/>
  </r>
  <r>
    <x v="0"/>
    <n v="2217"/>
    <s v="Fall 2021"/>
    <x v="8"/>
    <s v="EOT"/>
    <s v="EDUC"/>
    <x v="2"/>
    <x v="1"/>
    <s v="NRES"/>
    <x v="0"/>
    <n v="581"/>
  </r>
  <r>
    <x v="0"/>
    <n v="2214"/>
    <s v="Summer 2021"/>
    <x v="8"/>
    <s v="EOT"/>
    <s v="ARPL"/>
    <x v="4"/>
    <x v="0"/>
    <s v="NRES"/>
    <x v="0"/>
    <n v="90"/>
  </r>
  <r>
    <x v="0"/>
    <n v="2177"/>
    <s v="Fall 2017"/>
    <x v="3"/>
    <s v="EOT"/>
    <s v="ARTM"/>
    <x v="0"/>
    <x v="0"/>
    <s v="NRES"/>
    <x v="0"/>
    <n v="85"/>
  </r>
  <r>
    <x v="0"/>
    <n v="2257"/>
    <s v="Fall 2025"/>
    <x v="7"/>
    <s v="EOT"/>
    <s v="ARPL"/>
    <x v="4"/>
    <x v="1"/>
    <s v="NRES"/>
    <x v="0"/>
    <n v="504"/>
  </r>
  <r>
    <x v="0"/>
    <n v="2171"/>
    <s v="Spring 2017"/>
    <x v="1"/>
    <s v="EOT"/>
    <s v="ARTM"/>
    <x v="0"/>
    <x v="0"/>
    <s v="NRES"/>
    <x v="0"/>
    <n v="68"/>
  </r>
  <r>
    <x v="0"/>
    <n v="2237"/>
    <s v="Fall 2023"/>
    <x v="5"/>
    <s v="EOT"/>
    <s v="CLAS"/>
    <x v="7"/>
    <x v="0"/>
    <s v="NRES"/>
    <x v="0"/>
    <n v="493"/>
  </r>
  <r>
    <x v="0"/>
    <n v="2191"/>
    <s v="Spring 2019"/>
    <x v="6"/>
    <s v="EOT"/>
    <s v="ARTM"/>
    <x v="0"/>
    <x v="0"/>
    <s v="RES"/>
    <x v="1"/>
    <n v="68"/>
  </r>
  <r>
    <x v="0"/>
    <n v="2261"/>
    <s v="Spring 2026"/>
    <x v="7"/>
    <s v="CENSUS"/>
    <s v="CLAS"/>
    <x v="7"/>
    <x v="0"/>
    <s v="RES"/>
    <x v="1"/>
    <n v="2511.5"/>
  </r>
  <r>
    <x v="0"/>
    <n v="2167"/>
    <s v="Fall 2016"/>
    <x v="1"/>
    <s v="EOT"/>
    <s v="ARPL"/>
    <x v="4"/>
    <x v="1"/>
    <s v="NRES"/>
    <x v="0"/>
    <n v="747"/>
  </r>
  <r>
    <x v="0"/>
    <n v="2224"/>
    <s v="Summer 2022"/>
    <x v="0"/>
    <s v="EOT"/>
    <s v="ARPL"/>
    <x v="4"/>
    <x v="0"/>
    <s v="RES"/>
    <x v="1"/>
    <n v="315"/>
  </r>
  <r>
    <x v="0"/>
    <n v="2157"/>
    <s v="Fall 2015"/>
    <x v="2"/>
    <s v="EOT"/>
    <s v="ENGR"/>
    <x v="6"/>
    <x v="1"/>
    <s v="NRES"/>
    <x v="0"/>
    <n v="1221"/>
  </r>
  <r>
    <x v="0"/>
    <n v="2197"/>
    <s v="Fall 2019"/>
    <x v="4"/>
    <s v="EOT"/>
    <s v="EDUC"/>
    <x v="2"/>
    <x v="0"/>
    <s v="NRES"/>
    <x v="0"/>
    <n v="450.5"/>
  </r>
  <r>
    <x v="0"/>
    <n v="2247"/>
    <s v="Fall 2024"/>
    <x v="10"/>
    <s v="EOT"/>
    <s v="BUSN"/>
    <x v="3"/>
    <x v="0"/>
    <s v="NRES"/>
    <x v="0"/>
    <n v="1872"/>
  </r>
  <r>
    <x v="0"/>
    <n v="2207"/>
    <s v="Fall 2020"/>
    <x v="9"/>
    <s v="EOT"/>
    <s v="ENGR"/>
    <x v="6"/>
    <x v="0"/>
    <s v="NRES"/>
    <x v="0"/>
    <n v="1032"/>
  </r>
  <r>
    <x v="0"/>
    <n v="2194"/>
    <s v="Summer 2019"/>
    <x v="4"/>
    <s v="EOT"/>
    <s v="ENGR"/>
    <x v="6"/>
    <x v="1"/>
    <s v="NRES"/>
    <x v="0"/>
    <n v="189"/>
  </r>
  <r>
    <x v="0"/>
    <n v="2187"/>
    <s v="Fall 2018"/>
    <x v="6"/>
    <s v="EOT"/>
    <s v="ARPL"/>
    <x v="4"/>
    <x v="1"/>
    <s v="RES"/>
    <x v="1"/>
    <n v="3184"/>
  </r>
  <r>
    <x v="0"/>
    <n v="2157"/>
    <s v="Fall 2015"/>
    <x v="2"/>
    <s v="EOT"/>
    <s v="ENGR"/>
    <x v="6"/>
    <x v="0"/>
    <s v="NRES"/>
    <x v="0"/>
    <n v="1715.5"/>
  </r>
  <r>
    <x v="0"/>
    <n v="2221"/>
    <s v="Spring 2022"/>
    <x v="8"/>
    <s v="EOT"/>
    <s v="BUSN"/>
    <x v="3"/>
    <x v="1"/>
    <s v="NRES"/>
    <x v="0"/>
    <n v="1523"/>
  </r>
  <r>
    <x v="0"/>
    <n v="2231"/>
    <s v="Spring 2023"/>
    <x v="0"/>
    <s v="EOT"/>
    <s v="EDUC"/>
    <x v="2"/>
    <x v="1"/>
    <s v="NRES"/>
    <x v="0"/>
    <n v="613"/>
  </r>
  <r>
    <x v="0"/>
    <n v="2181"/>
    <s v="Spring 2018"/>
    <x v="3"/>
    <s v="EOT"/>
    <s v="ARPL"/>
    <x v="4"/>
    <x v="1"/>
    <s v="NRES"/>
    <x v="0"/>
    <n v="636"/>
  </r>
  <r>
    <x v="0"/>
    <n v="2177"/>
    <s v="Fall 2017"/>
    <x v="3"/>
    <s v="EOT"/>
    <s v="ARPL"/>
    <x v="4"/>
    <x v="0"/>
    <s v="NRES"/>
    <x v="0"/>
    <n v="844"/>
  </r>
  <r>
    <x v="0"/>
    <n v="2247"/>
    <s v="Fall 2024"/>
    <x v="10"/>
    <s v="EOT"/>
    <s v="ENGR"/>
    <x v="6"/>
    <x v="1"/>
    <s v="NRES"/>
    <x v="0"/>
    <n v="1822"/>
  </r>
  <r>
    <x v="0"/>
    <n v="2237"/>
    <s v="Fall 2023"/>
    <x v="5"/>
    <s v="EOT"/>
    <s v="ARTM"/>
    <x v="0"/>
    <x v="1"/>
    <s v="RES"/>
    <x v="1"/>
    <n v="12515"/>
  </r>
  <r>
    <x v="1"/>
    <n v="2237"/>
    <s v="Fall 2023"/>
    <x v="5"/>
    <s v="EOT"/>
    <s v="EDUC"/>
    <x v="2"/>
    <x v="1"/>
    <s v="RES"/>
    <x v="1"/>
    <n v="241"/>
  </r>
  <r>
    <x v="1"/>
    <n v="2237"/>
    <s v="Fall 2023"/>
    <x v="5"/>
    <s v="EOT"/>
    <s v="BUSN"/>
    <x v="3"/>
    <x v="0"/>
    <s v="NRES"/>
    <x v="0"/>
    <n v="438"/>
  </r>
  <r>
    <x v="1"/>
    <n v="2157"/>
    <s v="Fall 2015"/>
    <x v="2"/>
    <s v="EOT"/>
    <s v="CLAS"/>
    <x v="7"/>
    <x v="0"/>
    <s v="RES"/>
    <x v="1"/>
    <n v="479"/>
  </r>
  <r>
    <x v="1"/>
    <n v="2167"/>
    <s v="Fall 2016"/>
    <x v="1"/>
    <s v="EOT"/>
    <s v="ENGR"/>
    <x v="6"/>
    <x v="1"/>
    <s v="RES"/>
    <x v="1"/>
    <n v="735"/>
  </r>
  <r>
    <x v="1"/>
    <n v="2227"/>
    <s v="Fall 2022"/>
    <x v="0"/>
    <s v="EOT"/>
    <s v="PAFF"/>
    <x v="1"/>
    <x v="1"/>
    <s v="RES"/>
    <x v="1"/>
    <n v="298"/>
  </r>
  <r>
    <x v="1"/>
    <n v="2237"/>
    <s v="Fall 2023"/>
    <x v="5"/>
    <s v="EOT"/>
    <s v="EDUC"/>
    <x v="2"/>
    <x v="0"/>
    <s v="NRES"/>
    <x v="0"/>
    <n v="121"/>
  </r>
  <r>
    <x v="1"/>
    <n v="2187"/>
    <s v="Fall 2018"/>
    <x v="6"/>
    <s v="EOT"/>
    <s v="CLAS"/>
    <x v="7"/>
    <x v="1"/>
    <s v="NRES"/>
    <x v="0"/>
    <n v="800"/>
  </r>
  <r>
    <x v="1"/>
    <n v="2237"/>
    <s v="Fall 2023"/>
    <x v="5"/>
    <s v="EOT"/>
    <s v="ENGR"/>
    <x v="6"/>
    <x v="1"/>
    <s v="NRES"/>
    <x v="0"/>
    <n v="227"/>
  </r>
  <r>
    <x v="1"/>
    <n v="2167"/>
    <s v="Fall 2016"/>
    <x v="1"/>
    <s v="EOT"/>
    <s v="NODG"/>
    <x v="8"/>
    <x v="0"/>
    <s v="NRES"/>
    <x v="0"/>
    <n v="42"/>
  </r>
  <r>
    <x v="1"/>
    <n v="2227"/>
    <s v="Fall 2022"/>
    <x v="0"/>
    <s v="EOT"/>
    <s v="PAFF"/>
    <x v="1"/>
    <x v="0"/>
    <s v="NRES"/>
    <x v="0"/>
    <n v="89"/>
  </r>
  <r>
    <x v="1"/>
    <n v="2167"/>
    <s v="Fall 2016"/>
    <x v="1"/>
    <s v="EOT"/>
    <s v="CLAS"/>
    <x v="7"/>
    <x v="0"/>
    <s v="RES"/>
    <x v="1"/>
    <n v="465"/>
  </r>
  <r>
    <x v="1"/>
    <n v="2167"/>
    <s v="Fall 2016"/>
    <x v="1"/>
    <s v="EOT"/>
    <s v="NODG"/>
    <x v="8"/>
    <x v="1"/>
    <s v="NRES"/>
    <x v="0"/>
    <n v="21"/>
  </r>
  <r>
    <x v="1"/>
    <n v="2157"/>
    <s v="Fall 2015"/>
    <x v="2"/>
    <s v="EOT"/>
    <s v="ARPL"/>
    <x v="4"/>
    <x v="0"/>
    <s v="RES"/>
    <x v="1"/>
    <n v="290"/>
  </r>
  <r>
    <x v="1"/>
    <n v="2207"/>
    <s v="Fall 2020"/>
    <x v="9"/>
    <s v="EOT"/>
    <s v="BUSN"/>
    <x v="3"/>
    <x v="1"/>
    <s v="RES"/>
    <x v="1"/>
    <n v="1590"/>
  </r>
  <r>
    <x v="1"/>
    <n v="2227"/>
    <s v="Fall 2022"/>
    <x v="0"/>
    <s v="EOT"/>
    <s v="ARPL"/>
    <x v="4"/>
    <x v="1"/>
    <s v="NRES"/>
    <x v="0"/>
    <n v="62"/>
  </r>
  <r>
    <x v="1"/>
    <n v="2157"/>
    <s v="Fall 2015"/>
    <x v="2"/>
    <s v="EOT"/>
    <s v="ARPL"/>
    <x v="4"/>
    <x v="1"/>
    <s v="RES"/>
    <x v="1"/>
    <n v="192"/>
  </r>
  <r>
    <x v="1"/>
    <n v="2157"/>
    <s v="Fall 2015"/>
    <x v="2"/>
    <s v="EOT"/>
    <s v="EDUC"/>
    <x v="2"/>
    <x v="0"/>
    <s v="NRES"/>
    <x v="0"/>
    <n v="102"/>
  </r>
  <r>
    <x v="1"/>
    <n v="2227"/>
    <s v="Fall 2022"/>
    <x v="0"/>
    <s v="EOT"/>
    <s v="CLAS"/>
    <x v="7"/>
    <x v="0"/>
    <s v="NRES"/>
    <x v="0"/>
    <n v="66"/>
  </r>
  <r>
    <x v="1"/>
    <n v="2157"/>
    <s v="Fall 2015"/>
    <x v="2"/>
    <s v="EOT"/>
    <s v="EDUC"/>
    <x v="2"/>
    <x v="0"/>
    <s v="RES"/>
    <x v="1"/>
    <n v="988"/>
  </r>
  <r>
    <x v="1"/>
    <n v="2207"/>
    <s v="Fall 2020"/>
    <x v="9"/>
    <s v="EOT"/>
    <s v="ENGR"/>
    <x v="6"/>
    <x v="0"/>
    <s v="NRES"/>
    <x v="0"/>
    <n v="165"/>
  </r>
  <r>
    <x v="0"/>
    <n v="2181"/>
    <s v="Spring 2018"/>
    <x v="3"/>
    <s v="EOT"/>
    <s v="ARPL"/>
    <x v="4"/>
    <x v="0"/>
    <s v="RES"/>
    <x v="1"/>
    <n v="3385"/>
  </r>
  <r>
    <x v="0"/>
    <n v="2217"/>
    <s v="Fall 2021"/>
    <x v="8"/>
    <s v="EOT"/>
    <s v="PAFF"/>
    <x v="1"/>
    <x v="1"/>
    <s v="NRES"/>
    <x v="0"/>
    <n v="292"/>
  </r>
  <r>
    <x v="0"/>
    <n v="2214"/>
    <s v="Summer 2021"/>
    <x v="8"/>
    <s v="EOT"/>
    <s v="CRSS"/>
    <x v="5"/>
    <x v="0"/>
    <s v="RES"/>
    <x v="1"/>
    <n v="11"/>
  </r>
  <r>
    <x v="0"/>
    <n v="2174"/>
    <s v="Summer 2017"/>
    <x v="3"/>
    <s v="EOT"/>
    <s v="ARTM"/>
    <x v="0"/>
    <x v="0"/>
    <s v="NRES"/>
    <x v="0"/>
    <n v="24"/>
  </r>
  <r>
    <x v="0"/>
    <n v="2234"/>
    <s v="Summer 2023"/>
    <x v="5"/>
    <s v="EOT"/>
    <s v="PAFF"/>
    <x v="1"/>
    <x v="0"/>
    <s v="NRES"/>
    <x v="0"/>
    <n v="106"/>
  </r>
  <r>
    <x v="0"/>
    <n v="2224"/>
    <s v="Summer 2022"/>
    <x v="0"/>
    <s v="EOT"/>
    <s v="ARPL"/>
    <x v="4"/>
    <x v="1"/>
    <s v="RES"/>
    <x v="1"/>
    <n v="249"/>
  </r>
  <r>
    <x v="0"/>
    <n v="2214"/>
    <s v="Summer 2021"/>
    <x v="8"/>
    <s v="EOT"/>
    <s v="ARTM"/>
    <x v="0"/>
    <x v="0"/>
    <s v="RES"/>
    <x v="1"/>
    <n v="29"/>
  </r>
  <r>
    <x v="0"/>
    <n v="2161"/>
    <s v="Spring 2016"/>
    <x v="2"/>
    <s v="EOT"/>
    <s v="ARTM"/>
    <x v="0"/>
    <x v="0"/>
    <s v="NRES"/>
    <x v="0"/>
    <n v="32"/>
  </r>
  <r>
    <x v="0"/>
    <n v="2161"/>
    <s v="Spring 2016"/>
    <x v="2"/>
    <s v="EOT"/>
    <s v="CLAS"/>
    <x v="7"/>
    <x v="1"/>
    <s v="NRES"/>
    <x v="0"/>
    <n v="9727"/>
  </r>
  <r>
    <x v="0"/>
    <n v="2184"/>
    <s v="Summer 2018"/>
    <x v="6"/>
    <s v="EOT"/>
    <s v="CLAS"/>
    <x v="7"/>
    <x v="0"/>
    <s v="RES"/>
    <x v="1"/>
    <n v="585"/>
  </r>
  <r>
    <x v="0"/>
    <n v="2251"/>
    <s v="Spring 2025"/>
    <x v="10"/>
    <s v="EOT"/>
    <s v="ARPL"/>
    <x v="4"/>
    <x v="0"/>
    <s v="RES"/>
    <x v="1"/>
    <n v="2885"/>
  </r>
  <r>
    <x v="1"/>
    <n v="2167"/>
    <s v="Fall 2016"/>
    <x v="1"/>
    <s v="EOT"/>
    <s v="ARTM"/>
    <x v="0"/>
    <x v="1"/>
    <s v="RES"/>
    <x v="1"/>
    <n v="1002"/>
  </r>
  <r>
    <x v="1"/>
    <n v="2257"/>
    <s v="Fall 2025"/>
    <x v="7"/>
    <s v="EOT"/>
    <s v="NODG"/>
    <x v="8"/>
    <x v="1"/>
    <s v="RES"/>
    <x v="1"/>
    <n v="126"/>
  </r>
  <r>
    <x v="1"/>
    <n v="2257"/>
    <s v="Fall 2025"/>
    <x v="7"/>
    <s v="EOT"/>
    <s v="EDUC"/>
    <x v="2"/>
    <x v="1"/>
    <s v="RES"/>
    <x v="1"/>
    <n v="304"/>
  </r>
  <r>
    <x v="1"/>
    <n v="2197"/>
    <s v="Fall 2019"/>
    <x v="4"/>
    <s v="EOT"/>
    <s v="NODG"/>
    <x v="8"/>
    <x v="0"/>
    <s v="NRES"/>
    <x v="0"/>
    <n v="35"/>
  </r>
  <r>
    <x v="1"/>
    <n v="2177"/>
    <s v="Fall 2017"/>
    <x v="3"/>
    <s v="EOT"/>
    <s v="BUSN"/>
    <x v="3"/>
    <x v="0"/>
    <s v="NRES"/>
    <x v="0"/>
    <n v="232"/>
  </r>
  <r>
    <x v="1"/>
    <n v="2187"/>
    <s v="Fall 2018"/>
    <x v="6"/>
    <s v="EOT"/>
    <s v="ARTM"/>
    <x v="0"/>
    <x v="0"/>
    <s v="RES"/>
    <x v="1"/>
    <n v="19"/>
  </r>
  <r>
    <x v="1"/>
    <n v="2177"/>
    <s v="Fall 2017"/>
    <x v="3"/>
    <s v="EOT"/>
    <s v="ARTM"/>
    <x v="0"/>
    <x v="1"/>
    <s v="RES"/>
    <x v="1"/>
    <n v="1031"/>
  </r>
  <r>
    <x v="1"/>
    <n v="2257"/>
    <s v="Fall 2025"/>
    <x v="7"/>
    <s v="EOT"/>
    <s v="PAFF"/>
    <x v="1"/>
    <x v="0"/>
    <s v="NRES"/>
    <x v="0"/>
    <n v="50"/>
  </r>
  <r>
    <x v="1"/>
    <n v="2197"/>
    <s v="Fall 2019"/>
    <x v="4"/>
    <s v="EOT"/>
    <s v="ARPL"/>
    <x v="4"/>
    <x v="0"/>
    <s v="NRES"/>
    <x v="0"/>
    <n v="58"/>
  </r>
  <r>
    <x v="1"/>
    <n v="2217"/>
    <s v="Fall 2021"/>
    <x v="8"/>
    <s v="EOT"/>
    <s v="NODG"/>
    <x v="8"/>
    <x v="1"/>
    <s v="NRES"/>
    <x v="0"/>
    <n v="21"/>
  </r>
  <r>
    <x v="1"/>
    <n v="2237"/>
    <s v="Fall 2023"/>
    <x v="5"/>
    <s v="EOT"/>
    <s v="BUSN"/>
    <x v="3"/>
    <x v="1"/>
    <s v="RES"/>
    <x v="1"/>
    <n v="1677"/>
  </r>
  <r>
    <x v="1"/>
    <n v="2257"/>
    <s v="Fall 2025"/>
    <x v="7"/>
    <s v="EOT"/>
    <s v="NODG"/>
    <x v="8"/>
    <x v="0"/>
    <s v="NRES"/>
    <x v="0"/>
    <n v="42"/>
  </r>
  <r>
    <x v="1"/>
    <n v="2157"/>
    <s v="Fall 2015"/>
    <x v="2"/>
    <s v="EOT"/>
    <s v="ARTM"/>
    <x v="0"/>
    <x v="1"/>
    <s v="NRES"/>
    <x v="0"/>
    <n v="164"/>
  </r>
  <r>
    <x v="1"/>
    <n v="2197"/>
    <s v="Fall 2019"/>
    <x v="4"/>
    <s v="EOT"/>
    <s v="BUSN"/>
    <x v="3"/>
    <x v="0"/>
    <s v="NRES"/>
    <x v="0"/>
    <n v="204"/>
  </r>
  <r>
    <x v="1"/>
    <n v="2247"/>
    <s v="Fall 2024"/>
    <x v="10"/>
    <s v="EOT"/>
    <s v="CLAS"/>
    <x v="7"/>
    <x v="0"/>
    <s v="RES"/>
    <x v="1"/>
    <n v="378"/>
  </r>
  <r>
    <x v="1"/>
    <n v="2227"/>
    <s v="Fall 2022"/>
    <x v="0"/>
    <s v="EOT"/>
    <s v="ARPL"/>
    <x v="4"/>
    <x v="1"/>
    <s v="RES"/>
    <x v="1"/>
    <n v="358"/>
  </r>
  <r>
    <x v="1"/>
    <n v="2217"/>
    <s v="Fall 2021"/>
    <x v="8"/>
    <s v="EOT"/>
    <s v="EDUC"/>
    <x v="2"/>
    <x v="0"/>
    <s v="RES"/>
    <x v="1"/>
    <n v="1008"/>
  </r>
  <r>
    <x v="1"/>
    <n v="2187"/>
    <s v="Fall 2018"/>
    <x v="6"/>
    <s v="EOT"/>
    <s v="ARPL"/>
    <x v="4"/>
    <x v="0"/>
    <s v="RES"/>
    <x v="1"/>
    <n v="318"/>
  </r>
  <r>
    <x v="1"/>
    <n v="2247"/>
    <s v="Fall 2024"/>
    <x v="10"/>
    <s v="EOT"/>
    <s v="PAFF"/>
    <x v="1"/>
    <x v="1"/>
    <s v="RES"/>
    <x v="1"/>
    <n v="289"/>
  </r>
  <r>
    <x v="1"/>
    <n v="2247"/>
    <s v="Fall 2024"/>
    <x v="10"/>
    <s v="EOT"/>
    <s v="ARTM"/>
    <x v="0"/>
    <x v="1"/>
    <s v="RES"/>
    <x v="1"/>
    <n v="1028"/>
  </r>
  <r>
    <x v="1"/>
    <n v="2167"/>
    <s v="Fall 2016"/>
    <x v="1"/>
    <s v="EOT"/>
    <s v="PAFF"/>
    <x v="1"/>
    <x v="0"/>
    <s v="NRES"/>
    <x v="0"/>
    <n v="98"/>
  </r>
  <r>
    <x v="1"/>
    <n v="2257"/>
    <s v="Fall 2025"/>
    <x v="7"/>
    <s v="EOT"/>
    <s v="ARPL"/>
    <x v="4"/>
    <x v="1"/>
    <s v="RES"/>
    <x v="1"/>
    <n v="436"/>
  </r>
  <r>
    <x v="1"/>
    <n v="2217"/>
    <s v="Fall 2021"/>
    <x v="8"/>
    <s v="EOT"/>
    <s v="EDUC"/>
    <x v="2"/>
    <x v="1"/>
    <s v="RES"/>
    <x v="1"/>
    <n v="262"/>
  </r>
  <r>
    <x v="1"/>
    <n v="2217"/>
    <s v="Fall 2021"/>
    <x v="8"/>
    <s v="EOT"/>
    <s v="PAFF"/>
    <x v="1"/>
    <x v="1"/>
    <s v="NRES"/>
    <x v="0"/>
    <n v="40"/>
  </r>
  <r>
    <x v="1"/>
    <n v="2177"/>
    <s v="Fall 2017"/>
    <x v="3"/>
    <s v="EOT"/>
    <s v="EDUC"/>
    <x v="2"/>
    <x v="1"/>
    <s v="RES"/>
    <x v="1"/>
    <n v="235"/>
  </r>
  <r>
    <x v="1"/>
    <n v="2177"/>
    <s v="Fall 2017"/>
    <x v="3"/>
    <s v="EOT"/>
    <s v="BUSN"/>
    <x v="3"/>
    <x v="1"/>
    <s v="RES"/>
    <x v="1"/>
    <n v="1277"/>
  </r>
  <r>
    <x v="1"/>
    <n v="2217"/>
    <s v="Fall 2021"/>
    <x v="8"/>
    <s v="EOT"/>
    <s v="BUSN"/>
    <x v="3"/>
    <x v="0"/>
    <s v="RES"/>
    <x v="1"/>
    <n v="1155"/>
  </r>
  <r>
    <x v="1"/>
    <n v="2207"/>
    <s v="Fall 2020"/>
    <x v="9"/>
    <s v="EOT"/>
    <s v="CLAS"/>
    <x v="7"/>
    <x v="1"/>
    <s v="NRES"/>
    <x v="0"/>
    <n v="593"/>
  </r>
  <r>
    <x v="1"/>
    <n v="2207"/>
    <s v="Fall 2020"/>
    <x v="9"/>
    <s v="EOT"/>
    <s v="EDUC"/>
    <x v="2"/>
    <x v="1"/>
    <s v="NRES"/>
    <x v="0"/>
    <n v="28"/>
  </r>
  <r>
    <x v="1"/>
    <n v="2187"/>
    <s v="Fall 2018"/>
    <x v="6"/>
    <s v="EOT"/>
    <s v="EDUC"/>
    <x v="2"/>
    <x v="0"/>
    <s v="NRES"/>
    <x v="0"/>
    <n v="78"/>
  </r>
  <r>
    <x v="1"/>
    <n v="2207"/>
    <s v="Fall 2020"/>
    <x v="9"/>
    <s v="EOT"/>
    <s v="PAFF"/>
    <x v="1"/>
    <x v="0"/>
    <s v="NRES"/>
    <x v="0"/>
    <n v="74"/>
  </r>
  <r>
    <x v="1"/>
    <n v="2177"/>
    <s v="Fall 2017"/>
    <x v="3"/>
    <s v="EOT"/>
    <s v="ENGR"/>
    <x v="6"/>
    <x v="1"/>
    <s v="NRES"/>
    <x v="0"/>
    <n v="91"/>
  </r>
  <r>
    <x v="1"/>
    <n v="2237"/>
    <s v="Fall 2023"/>
    <x v="5"/>
    <s v="EOT"/>
    <s v="PAFF"/>
    <x v="1"/>
    <x v="1"/>
    <s v="RES"/>
    <x v="1"/>
    <n v="297"/>
  </r>
  <r>
    <x v="1"/>
    <n v="2167"/>
    <s v="Fall 2016"/>
    <x v="1"/>
    <s v="EOT"/>
    <s v="NODG"/>
    <x v="8"/>
    <x v="0"/>
    <s v="RES"/>
    <x v="1"/>
    <n v="334"/>
  </r>
  <r>
    <x v="1"/>
    <n v="2207"/>
    <s v="Fall 2020"/>
    <x v="9"/>
    <s v="EOT"/>
    <s v="ENGR"/>
    <x v="6"/>
    <x v="1"/>
    <s v="NRES"/>
    <x v="0"/>
    <n v="194"/>
  </r>
  <r>
    <x v="1"/>
    <n v="2177"/>
    <s v="Fall 2017"/>
    <x v="3"/>
    <s v="EOT"/>
    <s v="NODG"/>
    <x v="8"/>
    <x v="1"/>
    <s v="RES"/>
    <x v="1"/>
    <n v="77"/>
  </r>
  <r>
    <x v="1"/>
    <n v="2157"/>
    <s v="Fall 2015"/>
    <x v="2"/>
    <s v="EOT"/>
    <s v="NODG"/>
    <x v="8"/>
    <x v="1"/>
    <s v="RES"/>
    <x v="1"/>
    <n v="34"/>
  </r>
  <r>
    <x v="1"/>
    <n v="2187"/>
    <s v="Fall 2018"/>
    <x v="6"/>
    <s v="EOT"/>
    <s v="PAFF"/>
    <x v="1"/>
    <x v="0"/>
    <s v="RES"/>
    <x v="1"/>
    <n v="282"/>
  </r>
  <r>
    <x v="1"/>
    <n v="2217"/>
    <s v="Fall 2021"/>
    <x v="8"/>
    <s v="EOT"/>
    <s v="ARTM"/>
    <x v="0"/>
    <x v="0"/>
    <s v="NRES"/>
    <x v="0"/>
    <n v="16"/>
  </r>
  <r>
    <x v="1"/>
    <n v="2257"/>
    <s v="Fall 2025"/>
    <x v="7"/>
    <s v="EOT"/>
    <s v="ARTM"/>
    <x v="0"/>
    <x v="1"/>
    <s v="NRES"/>
    <x v="0"/>
    <n v="191"/>
  </r>
  <r>
    <x v="1"/>
    <n v="2177"/>
    <s v="Fall 2017"/>
    <x v="3"/>
    <s v="EOT"/>
    <s v="ENGR"/>
    <x v="6"/>
    <x v="0"/>
    <s v="RES"/>
    <x v="1"/>
    <n v="229"/>
  </r>
  <r>
    <x v="1"/>
    <n v="2237"/>
    <s v="Fall 2023"/>
    <x v="5"/>
    <s v="EOT"/>
    <s v="NODG"/>
    <x v="8"/>
    <x v="0"/>
    <s v="RES"/>
    <x v="1"/>
    <n v="214"/>
  </r>
  <r>
    <x v="1"/>
    <n v="2187"/>
    <s v="Fall 2018"/>
    <x v="6"/>
    <s v="EOT"/>
    <s v="ARPL"/>
    <x v="4"/>
    <x v="1"/>
    <s v="NRES"/>
    <x v="0"/>
    <n v="79"/>
  </r>
  <r>
    <x v="1"/>
    <n v="2257"/>
    <s v="Fall 2025"/>
    <x v="7"/>
    <s v="EOT"/>
    <s v="EDUC"/>
    <x v="2"/>
    <x v="0"/>
    <s v="NRES"/>
    <x v="0"/>
    <n v="116"/>
  </r>
  <r>
    <x v="1"/>
    <n v="2217"/>
    <s v="Fall 2021"/>
    <x v="8"/>
    <s v="EOT"/>
    <s v="ARPL"/>
    <x v="4"/>
    <x v="0"/>
    <s v="NRES"/>
    <x v="0"/>
    <n v="43"/>
  </r>
  <r>
    <x v="1"/>
    <n v="2257"/>
    <s v="Fall 2025"/>
    <x v="7"/>
    <s v="EOT"/>
    <s v="ENGR"/>
    <x v="6"/>
    <x v="1"/>
    <s v="NRES"/>
    <x v="0"/>
    <n v="192"/>
  </r>
  <r>
    <x v="1"/>
    <n v="2207"/>
    <s v="Fall 2020"/>
    <x v="9"/>
    <s v="EOT"/>
    <s v="PAFF"/>
    <x v="1"/>
    <x v="1"/>
    <s v="RES"/>
    <x v="1"/>
    <n v="314"/>
  </r>
  <r>
    <x v="1"/>
    <n v="2237"/>
    <s v="Fall 2023"/>
    <x v="5"/>
    <s v="EOT"/>
    <s v="NODG"/>
    <x v="8"/>
    <x v="0"/>
    <s v="NRES"/>
    <x v="0"/>
    <n v="35"/>
  </r>
  <r>
    <x v="1"/>
    <n v="2247"/>
    <s v="Fall 2024"/>
    <x v="10"/>
    <s v="EOT"/>
    <s v="ENGR"/>
    <x v="6"/>
    <x v="0"/>
    <s v="NRES"/>
    <x v="0"/>
    <n v="195"/>
  </r>
  <r>
    <x v="1"/>
    <n v="2157"/>
    <s v="Fall 2015"/>
    <x v="2"/>
    <s v="EOT"/>
    <s v="ARTM"/>
    <x v="0"/>
    <x v="0"/>
    <s v="NRES"/>
    <x v="0"/>
    <n v="10"/>
  </r>
  <r>
    <x v="1"/>
    <n v="2197"/>
    <s v="Fall 2019"/>
    <x v="4"/>
    <s v="EOT"/>
    <s v="NODG"/>
    <x v="8"/>
    <x v="1"/>
    <s v="NRES"/>
    <x v="0"/>
    <n v="13"/>
  </r>
  <r>
    <x v="1"/>
    <n v="2217"/>
    <s v="Fall 2021"/>
    <x v="8"/>
    <s v="EOT"/>
    <s v="CLAS"/>
    <x v="7"/>
    <x v="0"/>
    <s v="NRES"/>
    <x v="0"/>
    <n v="83"/>
  </r>
  <r>
    <x v="1"/>
    <n v="2187"/>
    <s v="Fall 2018"/>
    <x v="6"/>
    <s v="EOT"/>
    <s v="PAFF"/>
    <x v="1"/>
    <x v="1"/>
    <s v="RES"/>
    <x v="1"/>
    <n v="337"/>
  </r>
  <r>
    <x v="1"/>
    <n v="2197"/>
    <s v="Fall 2019"/>
    <x v="4"/>
    <s v="EOT"/>
    <s v="ARTM"/>
    <x v="0"/>
    <x v="1"/>
    <s v="RES"/>
    <x v="1"/>
    <n v="1089"/>
  </r>
  <r>
    <x v="1"/>
    <n v="2217"/>
    <s v="Fall 2021"/>
    <x v="8"/>
    <s v="EOT"/>
    <s v="ARPL"/>
    <x v="4"/>
    <x v="0"/>
    <s v="RES"/>
    <x v="1"/>
    <n v="307"/>
  </r>
  <r>
    <x v="1"/>
    <n v="2227"/>
    <s v="Fall 2022"/>
    <x v="0"/>
    <s v="EOT"/>
    <s v="ARTM"/>
    <x v="0"/>
    <x v="1"/>
    <s v="NRES"/>
    <x v="0"/>
    <n v="237"/>
  </r>
  <r>
    <x v="1"/>
    <n v="2187"/>
    <s v="Fall 2018"/>
    <x v="6"/>
    <s v="EOT"/>
    <s v="NODG"/>
    <x v="8"/>
    <x v="0"/>
    <s v="NRES"/>
    <x v="0"/>
    <n v="35"/>
  </r>
  <r>
    <x v="1"/>
    <n v="2157"/>
    <s v="Fall 2015"/>
    <x v="2"/>
    <s v="EOT"/>
    <s v="ARTM"/>
    <x v="0"/>
    <x v="0"/>
    <s v="RES"/>
    <x v="1"/>
    <n v="19"/>
  </r>
  <r>
    <x v="1"/>
    <n v="2177"/>
    <s v="Fall 2017"/>
    <x v="3"/>
    <s v="EOT"/>
    <s v="ARTM"/>
    <x v="0"/>
    <x v="0"/>
    <s v="RES"/>
    <x v="1"/>
    <n v="26"/>
  </r>
  <r>
    <x v="1"/>
    <n v="2167"/>
    <s v="Fall 2016"/>
    <x v="1"/>
    <s v="EOT"/>
    <s v="ARPL"/>
    <x v="4"/>
    <x v="1"/>
    <s v="RES"/>
    <x v="1"/>
    <n v="239"/>
  </r>
  <r>
    <x v="1"/>
    <n v="2187"/>
    <s v="Fall 2018"/>
    <x v="6"/>
    <s v="EOT"/>
    <s v="ENGR"/>
    <x v="6"/>
    <x v="1"/>
    <s v="RES"/>
    <x v="1"/>
    <n v="855"/>
  </r>
  <r>
    <x v="1"/>
    <n v="2227"/>
    <s v="Fall 2022"/>
    <x v="0"/>
    <s v="EOT"/>
    <s v="ARTM"/>
    <x v="0"/>
    <x v="0"/>
    <s v="RES"/>
    <x v="1"/>
    <n v="27"/>
  </r>
  <r>
    <x v="1"/>
    <n v="2197"/>
    <s v="Fall 2019"/>
    <x v="4"/>
    <s v="EOT"/>
    <s v="ARPL"/>
    <x v="4"/>
    <x v="1"/>
    <s v="NRES"/>
    <x v="0"/>
    <n v="73"/>
  </r>
  <r>
    <x v="1"/>
    <n v="2237"/>
    <s v="Fall 2023"/>
    <x v="5"/>
    <s v="EOT"/>
    <s v="BUSN"/>
    <x v="3"/>
    <x v="0"/>
    <s v="RES"/>
    <x v="1"/>
    <n v="1022"/>
  </r>
  <r>
    <x v="1"/>
    <n v="2157"/>
    <s v="Fall 2015"/>
    <x v="2"/>
    <s v="EOT"/>
    <s v="CLAS"/>
    <x v="7"/>
    <x v="0"/>
    <s v="NRES"/>
    <x v="0"/>
    <n v="100"/>
  </r>
  <r>
    <x v="1"/>
    <n v="2207"/>
    <s v="Fall 2020"/>
    <x v="9"/>
    <s v="EOT"/>
    <s v="ARTM"/>
    <x v="0"/>
    <x v="1"/>
    <s v="NRES"/>
    <x v="0"/>
    <n v="197"/>
  </r>
  <r>
    <x v="1"/>
    <n v="2227"/>
    <s v="Fall 2022"/>
    <x v="0"/>
    <s v="EOT"/>
    <s v="ENGR"/>
    <x v="6"/>
    <x v="0"/>
    <s v="NRES"/>
    <x v="0"/>
    <n v="273"/>
  </r>
  <r>
    <x v="1"/>
    <n v="2227"/>
    <s v="Fall 2022"/>
    <x v="0"/>
    <s v="EOT"/>
    <s v="ARPL"/>
    <x v="4"/>
    <x v="0"/>
    <s v="RES"/>
    <x v="1"/>
    <n v="257"/>
  </r>
  <r>
    <x v="1"/>
    <n v="2167"/>
    <s v="Fall 2016"/>
    <x v="1"/>
    <s v="EOT"/>
    <s v="ENGR"/>
    <x v="6"/>
    <x v="0"/>
    <s v="RES"/>
    <x v="1"/>
    <n v="255"/>
  </r>
  <r>
    <x v="1"/>
    <n v="2207"/>
    <s v="Fall 2020"/>
    <x v="9"/>
    <s v="EOT"/>
    <s v="ENGR"/>
    <x v="6"/>
    <x v="0"/>
    <s v="RES"/>
    <x v="1"/>
    <n v="268"/>
  </r>
  <r>
    <x v="1"/>
    <n v="2187"/>
    <s v="Fall 2018"/>
    <x v="6"/>
    <s v="EOT"/>
    <s v="ARPL"/>
    <x v="4"/>
    <x v="0"/>
    <s v="NRES"/>
    <x v="0"/>
    <n v="75"/>
  </r>
  <r>
    <x v="1"/>
    <n v="2257"/>
    <s v="Fall 2025"/>
    <x v="7"/>
    <s v="EOT"/>
    <s v="ENGR"/>
    <x v="6"/>
    <x v="0"/>
    <s v="RES"/>
    <x v="1"/>
    <n v="211"/>
  </r>
  <r>
    <x v="1"/>
    <n v="2257"/>
    <s v="Fall 2025"/>
    <x v="7"/>
    <s v="EOT"/>
    <s v="ARTM"/>
    <x v="0"/>
    <x v="0"/>
    <s v="RES"/>
    <x v="1"/>
    <n v="30"/>
  </r>
  <r>
    <x v="1"/>
    <n v="2177"/>
    <s v="Fall 2017"/>
    <x v="3"/>
    <s v="EOT"/>
    <s v="PAFF"/>
    <x v="1"/>
    <x v="0"/>
    <s v="NRES"/>
    <x v="0"/>
    <n v="93"/>
  </r>
  <r>
    <x v="1"/>
    <n v="2247"/>
    <s v="Fall 2024"/>
    <x v="10"/>
    <s v="EOT"/>
    <s v="ENGR"/>
    <x v="6"/>
    <x v="1"/>
    <s v="NRES"/>
    <x v="0"/>
    <n v="193"/>
  </r>
  <r>
    <x v="1"/>
    <n v="2157"/>
    <s v="Fall 2015"/>
    <x v="2"/>
    <s v="EOT"/>
    <s v="ENGR"/>
    <x v="6"/>
    <x v="0"/>
    <s v="RES"/>
    <x v="1"/>
    <n v="252"/>
  </r>
  <r>
    <x v="1"/>
    <n v="2217"/>
    <s v="Fall 2021"/>
    <x v="8"/>
    <s v="EOT"/>
    <s v="NODG"/>
    <x v="8"/>
    <x v="1"/>
    <s v="RES"/>
    <x v="1"/>
    <n v="124"/>
  </r>
  <r>
    <x v="1"/>
    <n v="2257"/>
    <s v="Fall 2025"/>
    <x v="7"/>
    <s v="EOT"/>
    <s v="BUSN"/>
    <x v="3"/>
    <x v="0"/>
    <s v="NRES"/>
    <x v="0"/>
    <n v="249"/>
  </r>
  <r>
    <x v="1"/>
    <n v="2177"/>
    <s v="Fall 2017"/>
    <x v="3"/>
    <s v="EOT"/>
    <s v="EDUC"/>
    <x v="2"/>
    <x v="0"/>
    <s v="NRES"/>
    <x v="0"/>
    <n v="95"/>
  </r>
  <r>
    <x v="1"/>
    <n v="2257"/>
    <s v="Fall 2025"/>
    <x v="7"/>
    <s v="EOT"/>
    <s v="ARTM"/>
    <x v="0"/>
    <x v="0"/>
    <s v="NRES"/>
    <x v="0"/>
    <n v="7"/>
  </r>
  <r>
    <x v="1"/>
    <n v="2157"/>
    <s v="Fall 2015"/>
    <x v="2"/>
    <s v="EOT"/>
    <s v="PAFF"/>
    <x v="1"/>
    <x v="0"/>
    <s v="NRES"/>
    <x v="0"/>
    <n v="95"/>
  </r>
  <r>
    <x v="1"/>
    <n v="2217"/>
    <s v="Fall 2021"/>
    <x v="8"/>
    <s v="EOT"/>
    <s v="ARTM"/>
    <x v="0"/>
    <x v="0"/>
    <s v="RES"/>
    <x v="1"/>
    <n v="23"/>
  </r>
  <r>
    <x v="1"/>
    <n v="2187"/>
    <s v="Fall 2018"/>
    <x v="6"/>
    <s v="EOT"/>
    <s v="NODG"/>
    <x v="8"/>
    <x v="1"/>
    <s v="RES"/>
    <x v="1"/>
    <n v="79"/>
  </r>
  <r>
    <x v="1"/>
    <n v="2177"/>
    <s v="Fall 2017"/>
    <x v="3"/>
    <s v="EOT"/>
    <s v="ARPL"/>
    <x v="4"/>
    <x v="0"/>
    <s v="RES"/>
    <x v="1"/>
    <n v="304"/>
  </r>
  <r>
    <x v="1"/>
    <n v="2227"/>
    <s v="Fall 2022"/>
    <x v="0"/>
    <s v="EOT"/>
    <s v="CLAS"/>
    <x v="7"/>
    <x v="1"/>
    <s v="NRES"/>
    <x v="0"/>
    <n v="550"/>
  </r>
  <r>
    <x v="1"/>
    <n v="2157"/>
    <s v="Fall 2015"/>
    <x v="2"/>
    <s v="EOT"/>
    <s v="PAFF"/>
    <x v="1"/>
    <x v="0"/>
    <s v="RES"/>
    <x v="1"/>
    <n v="327"/>
  </r>
  <r>
    <x v="1"/>
    <n v="2167"/>
    <s v="Fall 2016"/>
    <x v="1"/>
    <s v="EOT"/>
    <s v="ENGR"/>
    <x v="6"/>
    <x v="1"/>
    <s v="NRES"/>
    <x v="0"/>
    <n v="67"/>
  </r>
  <r>
    <x v="1"/>
    <n v="2177"/>
    <s v="Fall 2017"/>
    <x v="3"/>
    <s v="EOT"/>
    <s v="EDUC"/>
    <x v="2"/>
    <x v="1"/>
    <s v="NRES"/>
    <x v="0"/>
    <n v="27"/>
  </r>
  <r>
    <x v="1"/>
    <n v="2197"/>
    <s v="Fall 2019"/>
    <x v="4"/>
    <s v="EOT"/>
    <s v="PAFF"/>
    <x v="1"/>
    <x v="0"/>
    <s v="NRES"/>
    <x v="0"/>
    <n v="65"/>
  </r>
  <r>
    <x v="1"/>
    <n v="2257"/>
    <s v="Fall 2025"/>
    <x v="7"/>
    <s v="EOT"/>
    <s v="CLAS"/>
    <x v="7"/>
    <x v="1"/>
    <s v="NRES"/>
    <x v="0"/>
    <n v="445"/>
  </r>
  <r>
    <x v="1"/>
    <n v="2197"/>
    <s v="Fall 2019"/>
    <x v="4"/>
    <s v="EOT"/>
    <s v="ARPL"/>
    <x v="4"/>
    <x v="1"/>
    <s v="RES"/>
    <x v="1"/>
    <n v="334"/>
  </r>
  <r>
    <x v="1"/>
    <n v="2227"/>
    <s v="Fall 2022"/>
    <x v="0"/>
    <s v="EOT"/>
    <s v="PAFF"/>
    <x v="1"/>
    <x v="1"/>
    <s v="NRES"/>
    <x v="0"/>
    <n v="41"/>
  </r>
  <r>
    <x v="1"/>
    <n v="2187"/>
    <s v="Fall 2018"/>
    <x v="6"/>
    <s v="EOT"/>
    <s v="NODG"/>
    <x v="8"/>
    <x v="1"/>
    <s v="NRES"/>
    <x v="0"/>
    <n v="9"/>
  </r>
  <r>
    <x v="1"/>
    <n v="2187"/>
    <s v="Fall 2018"/>
    <x v="6"/>
    <s v="EOT"/>
    <s v="BUSN"/>
    <x v="3"/>
    <x v="1"/>
    <s v="NRES"/>
    <x v="0"/>
    <n v="184"/>
  </r>
  <r>
    <x v="1"/>
    <n v="2257"/>
    <s v="Fall 2025"/>
    <x v="7"/>
    <s v="EOT"/>
    <s v="NODG"/>
    <x v="8"/>
    <x v="1"/>
    <s v="NRES"/>
    <x v="0"/>
    <n v="9"/>
  </r>
  <r>
    <x v="1"/>
    <n v="2237"/>
    <s v="Fall 2023"/>
    <x v="5"/>
    <s v="EOT"/>
    <s v="ENGR"/>
    <x v="6"/>
    <x v="0"/>
    <s v="RES"/>
    <x v="1"/>
    <n v="186"/>
  </r>
  <r>
    <x v="1"/>
    <n v="2177"/>
    <s v="Fall 2017"/>
    <x v="3"/>
    <s v="EOT"/>
    <s v="BUSN"/>
    <x v="3"/>
    <x v="0"/>
    <s v="RES"/>
    <x v="1"/>
    <n v="792"/>
  </r>
  <r>
    <x v="1"/>
    <n v="2197"/>
    <s v="Fall 2019"/>
    <x v="4"/>
    <s v="EOT"/>
    <s v="BUSN"/>
    <x v="3"/>
    <x v="1"/>
    <s v="RES"/>
    <x v="1"/>
    <n v="1522"/>
  </r>
  <r>
    <x v="1"/>
    <n v="2187"/>
    <s v="Fall 2018"/>
    <x v="6"/>
    <s v="EOT"/>
    <s v="PAFF"/>
    <x v="1"/>
    <x v="1"/>
    <s v="NRES"/>
    <x v="0"/>
    <n v="65"/>
  </r>
  <r>
    <x v="1"/>
    <n v="2237"/>
    <s v="Fall 2023"/>
    <x v="5"/>
    <s v="EOT"/>
    <s v="CLAS"/>
    <x v="7"/>
    <x v="0"/>
    <s v="RES"/>
    <x v="1"/>
    <n v="380"/>
  </r>
  <r>
    <x v="1"/>
    <n v="2177"/>
    <s v="Fall 2017"/>
    <x v="3"/>
    <s v="EOT"/>
    <s v="CLAS"/>
    <x v="7"/>
    <x v="1"/>
    <s v="RES"/>
    <x v="1"/>
    <n v="5331"/>
  </r>
  <r>
    <x v="1"/>
    <n v="2217"/>
    <s v="Fall 2021"/>
    <x v="8"/>
    <s v="EOT"/>
    <s v="CLAS"/>
    <x v="7"/>
    <x v="1"/>
    <s v="RES"/>
    <x v="1"/>
    <n v="4043"/>
  </r>
  <r>
    <x v="1"/>
    <n v="2237"/>
    <s v="Fall 2023"/>
    <x v="5"/>
    <s v="EOT"/>
    <s v="CLAS"/>
    <x v="7"/>
    <x v="1"/>
    <s v="NRES"/>
    <x v="0"/>
    <n v="485"/>
  </r>
  <r>
    <x v="1"/>
    <n v="2217"/>
    <s v="Fall 2021"/>
    <x v="8"/>
    <s v="EOT"/>
    <s v="ARTM"/>
    <x v="0"/>
    <x v="1"/>
    <s v="NRES"/>
    <x v="0"/>
    <n v="218"/>
  </r>
  <r>
    <x v="1"/>
    <n v="2167"/>
    <s v="Fall 2016"/>
    <x v="1"/>
    <s v="EOT"/>
    <s v="BUSN"/>
    <x v="3"/>
    <x v="0"/>
    <s v="RES"/>
    <x v="1"/>
    <n v="823"/>
  </r>
  <r>
    <x v="1"/>
    <n v="2167"/>
    <s v="Fall 2016"/>
    <x v="1"/>
    <s v="EOT"/>
    <s v="EDUC"/>
    <x v="2"/>
    <x v="0"/>
    <s v="RES"/>
    <x v="1"/>
    <n v="991"/>
  </r>
  <r>
    <x v="1"/>
    <n v="2247"/>
    <s v="Fall 2024"/>
    <x v="10"/>
    <s v="EOT"/>
    <s v="PAFF"/>
    <x v="1"/>
    <x v="0"/>
    <s v="NRES"/>
    <x v="0"/>
    <n v="66"/>
  </r>
  <r>
    <x v="1"/>
    <n v="2157"/>
    <s v="Fall 2015"/>
    <x v="2"/>
    <s v="EOT"/>
    <s v="PAFF"/>
    <x v="1"/>
    <x v="1"/>
    <s v="RES"/>
    <x v="1"/>
    <n v="230"/>
  </r>
  <r>
    <x v="1"/>
    <n v="2167"/>
    <s v="Fall 2016"/>
    <x v="1"/>
    <s v="EOT"/>
    <s v="NODG"/>
    <x v="8"/>
    <x v="1"/>
    <s v="RES"/>
    <x v="1"/>
    <n v="46"/>
  </r>
  <r>
    <x v="1"/>
    <n v="2227"/>
    <s v="Fall 2022"/>
    <x v="0"/>
    <s v="EOT"/>
    <s v="CLAS"/>
    <x v="7"/>
    <x v="0"/>
    <s v="RES"/>
    <x v="1"/>
    <n v="421"/>
  </r>
  <r>
    <x v="1"/>
    <n v="2187"/>
    <s v="Fall 2018"/>
    <x v="6"/>
    <s v="EOT"/>
    <s v="ARTM"/>
    <x v="0"/>
    <x v="0"/>
    <s v="NRES"/>
    <x v="0"/>
    <n v="12"/>
  </r>
  <r>
    <x v="1"/>
    <n v="2207"/>
    <s v="Fall 2020"/>
    <x v="9"/>
    <s v="EOT"/>
    <s v="EDUC"/>
    <x v="2"/>
    <x v="0"/>
    <s v="NRES"/>
    <x v="0"/>
    <n v="91"/>
  </r>
  <r>
    <x v="1"/>
    <n v="2157"/>
    <s v="Fall 2015"/>
    <x v="2"/>
    <s v="EOT"/>
    <s v="PAFF"/>
    <x v="1"/>
    <x v="1"/>
    <s v="NRES"/>
    <x v="0"/>
    <n v="28"/>
  </r>
  <r>
    <x v="1"/>
    <n v="2207"/>
    <s v="Fall 2020"/>
    <x v="9"/>
    <s v="EOT"/>
    <s v="ARTM"/>
    <x v="0"/>
    <x v="0"/>
    <s v="NRES"/>
    <x v="0"/>
    <n v="8"/>
  </r>
  <r>
    <x v="1"/>
    <n v="2167"/>
    <s v="Fall 2016"/>
    <x v="1"/>
    <s v="EOT"/>
    <s v="ENGR"/>
    <x v="6"/>
    <x v="0"/>
    <s v="NRES"/>
    <x v="0"/>
    <n v="204"/>
  </r>
  <r>
    <x v="1"/>
    <n v="2217"/>
    <s v="Fall 2021"/>
    <x v="8"/>
    <s v="EOT"/>
    <s v="NODG"/>
    <x v="8"/>
    <x v="0"/>
    <s v="RES"/>
    <x v="1"/>
    <n v="240"/>
  </r>
  <r>
    <x v="1"/>
    <n v="2187"/>
    <s v="Fall 2018"/>
    <x v="6"/>
    <s v="EOT"/>
    <s v="EDUC"/>
    <x v="2"/>
    <x v="1"/>
    <s v="NRES"/>
    <x v="0"/>
    <n v="25"/>
  </r>
  <r>
    <x v="1"/>
    <n v="2187"/>
    <s v="Fall 2018"/>
    <x v="6"/>
    <s v="EOT"/>
    <s v="EDUC"/>
    <x v="2"/>
    <x v="0"/>
    <s v="RES"/>
    <x v="1"/>
    <n v="1017"/>
  </r>
  <r>
    <x v="1"/>
    <n v="2257"/>
    <s v="Fall 2025"/>
    <x v="7"/>
    <s v="EOT"/>
    <s v="ENGR"/>
    <x v="6"/>
    <x v="0"/>
    <s v="NRES"/>
    <x v="0"/>
    <n v="146"/>
  </r>
  <r>
    <x v="1"/>
    <n v="2187"/>
    <s v="Fall 2018"/>
    <x v="6"/>
    <s v="EOT"/>
    <s v="EDUC"/>
    <x v="2"/>
    <x v="1"/>
    <s v="RES"/>
    <x v="1"/>
    <n v="240"/>
  </r>
  <r>
    <x v="1"/>
    <n v="2197"/>
    <s v="Fall 2019"/>
    <x v="4"/>
    <s v="EOT"/>
    <s v="CLAS"/>
    <x v="7"/>
    <x v="1"/>
    <s v="NRES"/>
    <x v="0"/>
    <n v="663"/>
  </r>
  <r>
    <x v="1"/>
    <n v="2257"/>
    <s v="Fall 2025"/>
    <x v="7"/>
    <s v="EOT"/>
    <s v="PAFF"/>
    <x v="1"/>
    <x v="1"/>
    <s v="NRES"/>
    <x v="0"/>
    <n v="31"/>
  </r>
  <r>
    <x v="1"/>
    <n v="2177"/>
    <s v="Fall 2017"/>
    <x v="3"/>
    <s v="EOT"/>
    <s v="EDUC"/>
    <x v="2"/>
    <x v="0"/>
    <s v="RES"/>
    <x v="1"/>
    <n v="1014"/>
  </r>
  <r>
    <x v="1"/>
    <n v="2207"/>
    <s v="Fall 2020"/>
    <x v="9"/>
    <s v="EOT"/>
    <s v="CLAS"/>
    <x v="7"/>
    <x v="0"/>
    <s v="NRES"/>
    <x v="0"/>
    <n v="71"/>
  </r>
  <r>
    <x v="1"/>
    <n v="2257"/>
    <s v="Fall 2025"/>
    <x v="7"/>
    <s v="EOT"/>
    <s v="CLAS"/>
    <x v="7"/>
    <x v="0"/>
    <s v="NRES"/>
    <x v="0"/>
    <n v="63"/>
  </r>
  <r>
    <x v="1"/>
    <n v="2167"/>
    <s v="Fall 2016"/>
    <x v="1"/>
    <s v="EOT"/>
    <s v="EDUC"/>
    <x v="2"/>
    <x v="0"/>
    <s v="NRES"/>
    <x v="0"/>
    <n v="93"/>
  </r>
  <r>
    <x v="1"/>
    <n v="2217"/>
    <s v="Fall 2021"/>
    <x v="8"/>
    <s v="EOT"/>
    <s v="BUSN"/>
    <x v="3"/>
    <x v="0"/>
    <s v="NRES"/>
    <x v="0"/>
    <n v="275"/>
  </r>
  <r>
    <x v="1"/>
    <n v="2187"/>
    <s v="Fall 2018"/>
    <x v="6"/>
    <s v="EOT"/>
    <s v="ENGR"/>
    <x v="6"/>
    <x v="0"/>
    <s v="NRES"/>
    <x v="0"/>
    <n v="184"/>
  </r>
  <r>
    <x v="1"/>
    <n v="2177"/>
    <s v="Fall 2017"/>
    <x v="3"/>
    <s v="EOT"/>
    <s v="ARTM"/>
    <x v="0"/>
    <x v="0"/>
    <s v="NRES"/>
    <x v="0"/>
    <n v="14"/>
  </r>
  <r>
    <x v="1"/>
    <n v="2207"/>
    <s v="Fall 2020"/>
    <x v="9"/>
    <s v="EOT"/>
    <s v="NODG"/>
    <x v="8"/>
    <x v="1"/>
    <s v="RES"/>
    <x v="1"/>
    <n v="137"/>
  </r>
  <r>
    <x v="1"/>
    <n v="2177"/>
    <s v="Fall 2017"/>
    <x v="3"/>
    <s v="EOT"/>
    <s v="ENGR"/>
    <x v="6"/>
    <x v="0"/>
    <s v="NRES"/>
    <x v="0"/>
    <n v="190"/>
  </r>
  <r>
    <x v="1"/>
    <n v="2257"/>
    <s v="Fall 2025"/>
    <x v="7"/>
    <s v="EOT"/>
    <s v="ARPL"/>
    <x v="4"/>
    <x v="0"/>
    <s v="RES"/>
    <x v="1"/>
    <n v="294"/>
  </r>
  <r>
    <x v="1"/>
    <n v="2167"/>
    <s v="Fall 2016"/>
    <x v="1"/>
    <s v="EOT"/>
    <s v="EDUC"/>
    <x v="2"/>
    <x v="1"/>
    <s v="NRES"/>
    <x v="0"/>
    <n v="19"/>
  </r>
  <r>
    <x v="1"/>
    <n v="2227"/>
    <s v="Fall 2022"/>
    <x v="0"/>
    <s v="EOT"/>
    <s v="PAFF"/>
    <x v="1"/>
    <x v="0"/>
    <s v="RES"/>
    <x v="1"/>
    <n v="331"/>
  </r>
  <r>
    <x v="1"/>
    <n v="2257"/>
    <s v="Fall 2025"/>
    <x v="7"/>
    <s v="EOT"/>
    <s v="CLAS"/>
    <x v="7"/>
    <x v="0"/>
    <s v="RES"/>
    <x v="1"/>
    <n v="391"/>
  </r>
  <r>
    <x v="1"/>
    <n v="2177"/>
    <s v="Fall 2017"/>
    <x v="3"/>
    <s v="EOT"/>
    <s v="CLAS"/>
    <x v="7"/>
    <x v="1"/>
    <s v="NRES"/>
    <x v="0"/>
    <n v="810"/>
  </r>
  <r>
    <x v="1"/>
    <n v="2247"/>
    <s v="Fall 2024"/>
    <x v="10"/>
    <s v="EOT"/>
    <s v="ARTM"/>
    <x v="0"/>
    <x v="0"/>
    <s v="NRES"/>
    <x v="0"/>
    <n v="6"/>
  </r>
  <r>
    <x v="1"/>
    <n v="2207"/>
    <s v="Fall 2020"/>
    <x v="9"/>
    <s v="EOT"/>
    <s v="CLAS"/>
    <x v="7"/>
    <x v="1"/>
    <s v="RES"/>
    <x v="1"/>
    <n v="4427"/>
  </r>
  <r>
    <x v="1"/>
    <n v="2177"/>
    <s v="Fall 2017"/>
    <x v="3"/>
    <s v="EOT"/>
    <s v="ARPL"/>
    <x v="4"/>
    <x v="1"/>
    <s v="NRES"/>
    <x v="0"/>
    <n v="67"/>
  </r>
  <r>
    <x v="1"/>
    <n v="2197"/>
    <s v="Fall 2019"/>
    <x v="4"/>
    <s v="EOT"/>
    <s v="PAFF"/>
    <x v="1"/>
    <x v="1"/>
    <s v="NRES"/>
    <x v="0"/>
    <n v="58"/>
  </r>
  <r>
    <x v="1"/>
    <n v="2167"/>
    <s v="Fall 2016"/>
    <x v="1"/>
    <s v="EOT"/>
    <s v="BUSN"/>
    <x v="3"/>
    <x v="0"/>
    <s v="NRES"/>
    <x v="0"/>
    <n v="222"/>
  </r>
  <r>
    <x v="1"/>
    <n v="2257"/>
    <s v="Fall 2025"/>
    <x v="7"/>
    <s v="EOT"/>
    <s v="CLAS"/>
    <x v="7"/>
    <x v="1"/>
    <s v="RES"/>
    <x v="1"/>
    <n v="3295"/>
  </r>
  <r>
    <x v="1"/>
    <n v="2217"/>
    <s v="Fall 2021"/>
    <x v="8"/>
    <s v="EOT"/>
    <s v="ENGR"/>
    <x v="6"/>
    <x v="1"/>
    <s v="RES"/>
    <x v="1"/>
    <n v="1172"/>
  </r>
  <r>
    <x v="1"/>
    <n v="2257"/>
    <s v="Fall 2025"/>
    <x v="7"/>
    <s v="EOT"/>
    <s v="BUSN"/>
    <x v="3"/>
    <x v="0"/>
    <s v="RES"/>
    <x v="1"/>
    <n v="1037"/>
  </r>
  <r>
    <x v="1"/>
    <n v="2207"/>
    <s v="Fall 2020"/>
    <x v="9"/>
    <s v="EOT"/>
    <s v="NODG"/>
    <x v="8"/>
    <x v="0"/>
    <s v="NRES"/>
    <x v="0"/>
    <n v="34"/>
  </r>
  <r>
    <x v="1"/>
    <n v="2177"/>
    <s v="Fall 2017"/>
    <x v="3"/>
    <s v="EOT"/>
    <s v="ENGR"/>
    <x v="6"/>
    <x v="1"/>
    <s v="RES"/>
    <x v="1"/>
    <n v="792"/>
  </r>
  <r>
    <x v="1"/>
    <n v="2247"/>
    <s v="Fall 2024"/>
    <x v="10"/>
    <s v="EOT"/>
    <s v="CLAS"/>
    <x v="7"/>
    <x v="1"/>
    <s v="RES"/>
    <x v="1"/>
    <n v="3294"/>
  </r>
  <r>
    <x v="1"/>
    <n v="2197"/>
    <s v="Fall 2019"/>
    <x v="4"/>
    <s v="EOT"/>
    <s v="PAFF"/>
    <x v="1"/>
    <x v="0"/>
    <s v="RES"/>
    <x v="1"/>
    <n v="297"/>
  </r>
  <r>
    <x v="1"/>
    <n v="2237"/>
    <s v="Fall 2023"/>
    <x v="5"/>
    <s v="EOT"/>
    <s v="ARTM"/>
    <x v="0"/>
    <x v="1"/>
    <s v="RES"/>
    <x v="1"/>
    <n v="1000"/>
  </r>
  <r>
    <x v="1"/>
    <n v="2167"/>
    <s v="Fall 2016"/>
    <x v="1"/>
    <s v="EOT"/>
    <s v="BUSN"/>
    <x v="3"/>
    <x v="1"/>
    <s v="RES"/>
    <x v="1"/>
    <n v="1259"/>
  </r>
  <r>
    <x v="1"/>
    <n v="2187"/>
    <s v="Fall 2018"/>
    <x v="6"/>
    <s v="EOT"/>
    <s v="ARTM"/>
    <x v="0"/>
    <x v="1"/>
    <s v="RES"/>
    <x v="1"/>
    <n v="1062"/>
  </r>
  <r>
    <x v="1"/>
    <n v="2237"/>
    <s v="Fall 2023"/>
    <x v="5"/>
    <s v="EOT"/>
    <s v="ENGR"/>
    <x v="6"/>
    <x v="1"/>
    <s v="RES"/>
    <x v="1"/>
    <n v="1129"/>
  </r>
  <r>
    <x v="1"/>
    <n v="2187"/>
    <s v="Fall 2018"/>
    <x v="6"/>
    <s v="EOT"/>
    <s v="BUSN"/>
    <x v="3"/>
    <x v="0"/>
    <s v="NRES"/>
    <x v="0"/>
    <n v="226"/>
  </r>
  <r>
    <x v="1"/>
    <n v="2167"/>
    <s v="Fall 2016"/>
    <x v="1"/>
    <s v="EOT"/>
    <s v="ARPL"/>
    <x v="4"/>
    <x v="0"/>
    <s v="NRES"/>
    <x v="0"/>
    <n v="71"/>
  </r>
  <r>
    <x v="1"/>
    <n v="2177"/>
    <s v="Fall 2017"/>
    <x v="3"/>
    <s v="EOT"/>
    <s v="CLAS"/>
    <x v="7"/>
    <x v="0"/>
    <s v="RES"/>
    <x v="1"/>
    <n v="418"/>
  </r>
  <r>
    <x v="1"/>
    <n v="2187"/>
    <s v="Fall 2018"/>
    <x v="6"/>
    <s v="EOT"/>
    <s v="ARTM"/>
    <x v="0"/>
    <x v="1"/>
    <s v="NRES"/>
    <x v="0"/>
    <n v="242"/>
  </r>
  <r>
    <x v="1"/>
    <n v="2227"/>
    <s v="Fall 2022"/>
    <x v="0"/>
    <s v="EOT"/>
    <s v="EDUC"/>
    <x v="2"/>
    <x v="1"/>
    <s v="RES"/>
    <x v="1"/>
    <n v="254"/>
  </r>
  <r>
    <x v="1"/>
    <n v="2177"/>
    <s v="Fall 2017"/>
    <x v="3"/>
    <s v="EOT"/>
    <s v="CLAS"/>
    <x v="7"/>
    <x v="0"/>
    <s v="NRES"/>
    <x v="0"/>
    <n v="89"/>
  </r>
  <r>
    <x v="1"/>
    <n v="2197"/>
    <s v="Fall 2019"/>
    <x v="4"/>
    <s v="EOT"/>
    <s v="ARPL"/>
    <x v="4"/>
    <x v="0"/>
    <s v="RES"/>
    <x v="1"/>
    <n v="346"/>
  </r>
  <r>
    <x v="1"/>
    <n v="2247"/>
    <s v="Fall 2024"/>
    <x v="10"/>
    <s v="EOT"/>
    <s v="BUSN"/>
    <x v="3"/>
    <x v="1"/>
    <s v="RES"/>
    <x v="1"/>
    <n v="1717"/>
  </r>
  <r>
    <x v="1"/>
    <n v="2257"/>
    <s v="Fall 2025"/>
    <x v="7"/>
    <s v="EOT"/>
    <s v="PAFF"/>
    <x v="1"/>
    <x v="0"/>
    <s v="RES"/>
    <x v="1"/>
    <n v="313"/>
  </r>
  <r>
    <x v="1"/>
    <n v="2197"/>
    <s v="Fall 2019"/>
    <x v="4"/>
    <s v="EOT"/>
    <s v="ENGR"/>
    <x v="6"/>
    <x v="0"/>
    <s v="NRES"/>
    <x v="0"/>
    <n v="169"/>
  </r>
  <r>
    <x v="1"/>
    <n v="2207"/>
    <s v="Fall 2020"/>
    <x v="9"/>
    <s v="EOT"/>
    <s v="BUSN"/>
    <x v="3"/>
    <x v="1"/>
    <s v="NRES"/>
    <x v="0"/>
    <n v="202"/>
  </r>
  <r>
    <x v="1"/>
    <n v="2227"/>
    <s v="Fall 2022"/>
    <x v="0"/>
    <s v="EOT"/>
    <s v="NODG"/>
    <x v="8"/>
    <x v="0"/>
    <s v="NRES"/>
    <x v="0"/>
    <n v="24"/>
  </r>
  <r>
    <x v="1"/>
    <n v="2197"/>
    <s v="Fall 2019"/>
    <x v="4"/>
    <s v="EOT"/>
    <s v="EDUC"/>
    <x v="2"/>
    <x v="0"/>
    <s v="NRES"/>
    <x v="0"/>
    <n v="78"/>
  </r>
  <r>
    <x v="1"/>
    <n v="2257"/>
    <s v="Fall 2025"/>
    <x v="7"/>
    <s v="EOT"/>
    <s v="ARPL"/>
    <x v="4"/>
    <x v="1"/>
    <s v="NRES"/>
    <x v="0"/>
    <n v="57"/>
  </r>
  <r>
    <x v="1"/>
    <n v="2257"/>
    <s v="Fall 2025"/>
    <x v="7"/>
    <s v="EOT"/>
    <s v="BUSN"/>
    <x v="3"/>
    <x v="1"/>
    <s v="NRES"/>
    <x v="0"/>
    <n v="254"/>
  </r>
  <r>
    <x v="1"/>
    <n v="2227"/>
    <s v="Fall 2022"/>
    <x v="0"/>
    <s v="EOT"/>
    <s v="NODG"/>
    <x v="8"/>
    <x v="1"/>
    <s v="RES"/>
    <x v="1"/>
    <n v="101"/>
  </r>
  <r>
    <x v="1"/>
    <n v="2197"/>
    <s v="Fall 2019"/>
    <x v="4"/>
    <s v="EOT"/>
    <s v="ARTM"/>
    <x v="0"/>
    <x v="1"/>
    <s v="NRES"/>
    <x v="0"/>
    <n v="232"/>
  </r>
  <r>
    <x v="1"/>
    <n v="2197"/>
    <s v="Fall 2019"/>
    <x v="4"/>
    <s v="EOT"/>
    <s v="BUSN"/>
    <x v="3"/>
    <x v="0"/>
    <s v="RES"/>
    <x v="1"/>
    <n v="757"/>
  </r>
  <r>
    <x v="1"/>
    <n v="2177"/>
    <s v="Fall 2017"/>
    <x v="3"/>
    <s v="EOT"/>
    <s v="NODG"/>
    <x v="8"/>
    <x v="0"/>
    <s v="RES"/>
    <x v="1"/>
    <n v="332"/>
  </r>
  <r>
    <x v="1"/>
    <n v="2247"/>
    <s v="Fall 2024"/>
    <x v="10"/>
    <s v="EOT"/>
    <s v="EDUC"/>
    <x v="2"/>
    <x v="0"/>
    <s v="NRES"/>
    <x v="0"/>
    <n v="139"/>
  </r>
  <r>
    <x v="1"/>
    <n v="2247"/>
    <s v="Fall 2024"/>
    <x v="10"/>
    <s v="EOT"/>
    <s v="ARPL"/>
    <x v="4"/>
    <x v="0"/>
    <s v="RES"/>
    <x v="1"/>
    <n v="277"/>
  </r>
  <r>
    <x v="1"/>
    <n v="2197"/>
    <s v="Fall 2019"/>
    <x v="4"/>
    <s v="EOT"/>
    <s v="ENGR"/>
    <x v="6"/>
    <x v="1"/>
    <s v="RES"/>
    <x v="1"/>
    <n v="1010"/>
  </r>
  <r>
    <x v="1"/>
    <n v="2217"/>
    <s v="Fall 2021"/>
    <x v="8"/>
    <s v="EOT"/>
    <s v="ARTM"/>
    <x v="0"/>
    <x v="1"/>
    <s v="RES"/>
    <x v="1"/>
    <n v="988"/>
  </r>
  <r>
    <x v="1"/>
    <n v="2177"/>
    <s v="Fall 2017"/>
    <x v="3"/>
    <s v="EOT"/>
    <s v="PAFF"/>
    <x v="1"/>
    <x v="1"/>
    <s v="RES"/>
    <x v="1"/>
    <n v="304"/>
  </r>
  <r>
    <x v="1"/>
    <n v="2157"/>
    <s v="Fall 2015"/>
    <x v="2"/>
    <s v="EOT"/>
    <s v="BUSN"/>
    <x v="3"/>
    <x v="1"/>
    <s v="NRES"/>
    <x v="0"/>
    <n v="213"/>
  </r>
  <r>
    <x v="1"/>
    <n v="2247"/>
    <s v="Fall 2024"/>
    <x v="10"/>
    <s v="EOT"/>
    <s v="ENGR"/>
    <x v="6"/>
    <x v="1"/>
    <s v="RES"/>
    <x v="1"/>
    <n v="1155"/>
  </r>
  <r>
    <x v="1"/>
    <n v="2157"/>
    <s v="Fall 2015"/>
    <x v="2"/>
    <s v="EOT"/>
    <s v="CLAS"/>
    <x v="7"/>
    <x v="1"/>
    <s v="RES"/>
    <x v="1"/>
    <n v="5239"/>
  </r>
  <r>
    <x v="1"/>
    <n v="2157"/>
    <s v="Fall 2015"/>
    <x v="2"/>
    <s v="EOT"/>
    <s v="ENGR"/>
    <x v="6"/>
    <x v="0"/>
    <s v="NRES"/>
    <x v="0"/>
    <n v="255"/>
  </r>
  <r>
    <x v="1"/>
    <n v="2197"/>
    <s v="Fall 2019"/>
    <x v="4"/>
    <s v="EOT"/>
    <s v="EDUC"/>
    <x v="2"/>
    <x v="0"/>
    <s v="RES"/>
    <x v="1"/>
    <n v="943"/>
  </r>
  <r>
    <x v="1"/>
    <n v="2157"/>
    <s v="Fall 2015"/>
    <x v="2"/>
    <s v="EOT"/>
    <s v="EDUC"/>
    <x v="2"/>
    <x v="1"/>
    <s v="NRES"/>
    <x v="0"/>
    <n v="14"/>
  </r>
  <r>
    <x v="1"/>
    <n v="2237"/>
    <s v="Fall 2023"/>
    <x v="5"/>
    <s v="EOT"/>
    <s v="ARPL"/>
    <x v="4"/>
    <x v="0"/>
    <s v="RES"/>
    <x v="1"/>
    <n v="252"/>
  </r>
  <r>
    <x v="1"/>
    <n v="2217"/>
    <s v="Fall 2021"/>
    <x v="8"/>
    <s v="EOT"/>
    <s v="PAFF"/>
    <x v="1"/>
    <x v="0"/>
    <s v="RES"/>
    <x v="1"/>
    <n v="376"/>
  </r>
  <r>
    <x v="1"/>
    <n v="2157"/>
    <s v="Fall 2015"/>
    <x v="2"/>
    <s v="EOT"/>
    <s v="ARPL"/>
    <x v="4"/>
    <x v="1"/>
    <s v="NRES"/>
    <x v="0"/>
    <n v="45"/>
  </r>
  <r>
    <x v="1"/>
    <n v="2167"/>
    <s v="Fall 2016"/>
    <x v="1"/>
    <s v="EOT"/>
    <s v="BUSN"/>
    <x v="3"/>
    <x v="1"/>
    <s v="NRES"/>
    <x v="0"/>
    <n v="195"/>
  </r>
  <r>
    <x v="1"/>
    <n v="2187"/>
    <s v="Fall 2018"/>
    <x v="6"/>
    <s v="EOT"/>
    <s v="BUSN"/>
    <x v="3"/>
    <x v="0"/>
    <s v="RES"/>
    <x v="1"/>
    <n v="733"/>
  </r>
  <r>
    <x v="1"/>
    <n v="2247"/>
    <s v="Fall 2024"/>
    <x v="10"/>
    <s v="EOT"/>
    <s v="CLAS"/>
    <x v="7"/>
    <x v="0"/>
    <s v="NRES"/>
    <x v="0"/>
    <n v="64"/>
  </r>
  <r>
    <x v="1"/>
    <n v="2167"/>
    <s v="Fall 2016"/>
    <x v="1"/>
    <s v="EOT"/>
    <s v="PAFF"/>
    <x v="1"/>
    <x v="1"/>
    <s v="NRES"/>
    <x v="0"/>
    <n v="38"/>
  </r>
  <r>
    <x v="1"/>
    <n v="2157"/>
    <s v="Fall 2015"/>
    <x v="2"/>
    <s v="EOT"/>
    <s v="NODG"/>
    <x v="8"/>
    <x v="0"/>
    <s v="RES"/>
    <x v="1"/>
    <n v="263"/>
  </r>
  <r>
    <x v="1"/>
    <n v="2217"/>
    <s v="Fall 2021"/>
    <x v="8"/>
    <s v="EOT"/>
    <s v="BUSN"/>
    <x v="3"/>
    <x v="1"/>
    <s v="RES"/>
    <x v="1"/>
    <n v="1582"/>
  </r>
  <r>
    <x v="1"/>
    <n v="2207"/>
    <s v="Fall 2020"/>
    <x v="9"/>
    <s v="EOT"/>
    <s v="ARPL"/>
    <x v="4"/>
    <x v="1"/>
    <s v="NRES"/>
    <x v="0"/>
    <n v="77"/>
  </r>
  <r>
    <x v="1"/>
    <n v="2237"/>
    <s v="Fall 2023"/>
    <x v="5"/>
    <s v="EOT"/>
    <s v="EDUC"/>
    <x v="2"/>
    <x v="0"/>
    <s v="RES"/>
    <x v="1"/>
    <n v="880"/>
  </r>
  <r>
    <x v="1"/>
    <n v="2207"/>
    <s v="Fall 2020"/>
    <x v="9"/>
    <s v="EOT"/>
    <s v="ARPL"/>
    <x v="4"/>
    <x v="0"/>
    <s v="NRES"/>
    <x v="0"/>
    <n v="61"/>
  </r>
  <r>
    <x v="1"/>
    <n v="2217"/>
    <s v="Fall 2021"/>
    <x v="8"/>
    <s v="EOT"/>
    <s v="ARPL"/>
    <x v="4"/>
    <x v="1"/>
    <s v="RES"/>
    <x v="1"/>
    <n v="310"/>
  </r>
  <r>
    <x v="1"/>
    <n v="2197"/>
    <s v="Fall 2019"/>
    <x v="4"/>
    <s v="EOT"/>
    <s v="BUSN"/>
    <x v="3"/>
    <x v="1"/>
    <s v="NRES"/>
    <x v="0"/>
    <n v="200"/>
  </r>
  <r>
    <x v="1"/>
    <n v="2207"/>
    <s v="Fall 2020"/>
    <x v="9"/>
    <s v="EOT"/>
    <s v="NODG"/>
    <x v="8"/>
    <x v="1"/>
    <s v="NRES"/>
    <x v="0"/>
    <n v="15"/>
  </r>
  <r>
    <x v="1"/>
    <n v="2207"/>
    <s v="Fall 2020"/>
    <x v="9"/>
    <s v="EOT"/>
    <s v="ENGR"/>
    <x v="6"/>
    <x v="1"/>
    <s v="RES"/>
    <x v="1"/>
    <n v="1116"/>
  </r>
  <r>
    <x v="1"/>
    <n v="2247"/>
    <s v="Fall 2024"/>
    <x v="10"/>
    <s v="EOT"/>
    <s v="PAFF"/>
    <x v="1"/>
    <x v="1"/>
    <s v="NRES"/>
    <x v="0"/>
    <n v="28"/>
  </r>
  <r>
    <x v="1"/>
    <n v="2237"/>
    <s v="Fall 2023"/>
    <x v="5"/>
    <s v="EOT"/>
    <s v="ARPL"/>
    <x v="4"/>
    <x v="0"/>
    <s v="NRES"/>
    <x v="0"/>
    <n v="47"/>
  </r>
  <r>
    <x v="1"/>
    <n v="2157"/>
    <s v="Fall 2015"/>
    <x v="2"/>
    <s v="EOT"/>
    <s v="ENGR"/>
    <x v="6"/>
    <x v="1"/>
    <s v="NRES"/>
    <x v="0"/>
    <n v="91"/>
  </r>
  <r>
    <x v="1"/>
    <n v="2157"/>
    <s v="Fall 2015"/>
    <x v="2"/>
    <s v="EOT"/>
    <s v="NODG"/>
    <x v="8"/>
    <x v="1"/>
    <s v="NRES"/>
    <x v="0"/>
    <n v="8"/>
  </r>
  <r>
    <x v="1"/>
    <n v="2237"/>
    <s v="Fall 2023"/>
    <x v="5"/>
    <s v="EOT"/>
    <s v="NODG"/>
    <x v="8"/>
    <x v="1"/>
    <s v="RES"/>
    <x v="1"/>
    <n v="113"/>
  </r>
  <r>
    <x v="1"/>
    <n v="2247"/>
    <s v="Fall 2024"/>
    <x v="10"/>
    <s v="EOT"/>
    <s v="NODG"/>
    <x v="8"/>
    <x v="1"/>
    <s v="RES"/>
    <x v="1"/>
    <n v="116"/>
  </r>
  <r>
    <x v="1"/>
    <n v="2227"/>
    <s v="Fall 2022"/>
    <x v="0"/>
    <s v="EOT"/>
    <s v="BUSN"/>
    <x v="3"/>
    <x v="1"/>
    <s v="NRES"/>
    <x v="0"/>
    <n v="234"/>
  </r>
  <r>
    <x v="1"/>
    <n v="2217"/>
    <s v="Fall 2021"/>
    <x v="8"/>
    <s v="EOT"/>
    <s v="CLAS"/>
    <x v="7"/>
    <x v="0"/>
    <s v="RES"/>
    <x v="1"/>
    <n v="478"/>
  </r>
  <r>
    <x v="1"/>
    <n v="2237"/>
    <s v="Fall 2023"/>
    <x v="5"/>
    <s v="EOT"/>
    <s v="BUSN"/>
    <x v="3"/>
    <x v="1"/>
    <s v="NRES"/>
    <x v="0"/>
    <n v="252"/>
  </r>
  <r>
    <x v="1"/>
    <n v="2167"/>
    <s v="Fall 2016"/>
    <x v="1"/>
    <s v="EOT"/>
    <s v="ARTM"/>
    <x v="0"/>
    <x v="0"/>
    <s v="RES"/>
    <x v="1"/>
    <n v="20"/>
  </r>
  <r>
    <x v="1"/>
    <n v="2157"/>
    <s v="Fall 2015"/>
    <x v="2"/>
    <s v="EOT"/>
    <s v="NODG"/>
    <x v="8"/>
    <x v="0"/>
    <s v="NRES"/>
    <x v="0"/>
    <n v="39"/>
  </r>
  <r>
    <x v="1"/>
    <n v="2237"/>
    <s v="Fall 2023"/>
    <x v="5"/>
    <s v="EOT"/>
    <s v="CLAS"/>
    <x v="7"/>
    <x v="1"/>
    <s v="RES"/>
    <x v="1"/>
    <n v="3509"/>
  </r>
  <r>
    <x v="1"/>
    <n v="2207"/>
    <s v="Fall 2020"/>
    <x v="9"/>
    <s v="EOT"/>
    <s v="ARTM"/>
    <x v="0"/>
    <x v="1"/>
    <s v="RES"/>
    <x v="1"/>
    <n v="1074"/>
  </r>
  <r>
    <x v="1"/>
    <n v="2217"/>
    <s v="Fall 2021"/>
    <x v="8"/>
    <s v="EOT"/>
    <s v="ENGR"/>
    <x v="6"/>
    <x v="0"/>
    <s v="NRES"/>
    <x v="0"/>
    <n v="218"/>
  </r>
  <r>
    <x v="1"/>
    <n v="2217"/>
    <s v="Fall 2021"/>
    <x v="8"/>
    <s v="EOT"/>
    <s v="ARPL"/>
    <x v="4"/>
    <x v="1"/>
    <s v="NRES"/>
    <x v="0"/>
    <n v="72"/>
  </r>
  <r>
    <x v="1"/>
    <n v="2227"/>
    <s v="Fall 2022"/>
    <x v="0"/>
    <s v="EOT"/>
    <s v="ENGR"/>
    <x v="6"/>
    <x v="1"/>
    <s v="NRES"/>
    <x v="0"/>
    <n v="249"/>
  </r>
  <r>
    <x v="1"/>
    <n v="2187"/>
    <s v="Fall 2018"/>
    <x v="6"/>
    <s v="EOT"/>
    <s v="ENGR"/>
    <x v="6"/>
    <x v="0"/>
    <s v="RES"/>
    <x v="1"/>
    <n v="242"/>
  </r>
  <r>
    <x v="1"/>
    <n v="2177"/>
    <s v="Fall 2017"/>
    <x v="3"/>
    <s v="EOT"/>
    <s v="ARTM"/>
    <x v="0"/>
    <x v="1"/>
    <s v="NRES"/>
    <x v="0"/>
    <n v="230"/>
  </r>
  <r>
    <x v="1"/>
    <n v="2187"/>
    <s v="Fall 2018"/>
    <x v="6"/>
    <s v="EOT"/>
    <s v="PAFF"/>
    <x v="1"/>
    <x v="0"/>
    <s v="NRES"/>
    <x v="0"/>
    <n v="85"/>
  </r>
  <r>
    <x v="1"/>
    <n v="2227"/>
    <s v="Fall 2022"/>
    <x v="0"/>
    <s v="EOT"/>
    <s v="BUSN"/>
    <x v="3"/>
    <x v="1"/>
    <s v="RES"/>
    <x v="1"/>
    <n v="1696"/>
  </r>
  <r>
    <x v="1"/>
    <n v="2167"/>
    <s v="Fall 2016"/>
    <x v="1"/>
    <s v="EOT"/>
    <s v="ARTM"/>
    <x v="0"/>
    <x v="1"/>
    <s v="NRES"/>
    <x v="0"/>
    <n v="210"/>
  </r>
  <r>
    <x v="1"/>
    <n v="2167"/>
    <s v="Fall 2016"/>
    <x v="1"/>
    <s v="EOT"/>
    <s v="EDUC"/>
    <x v="2"/>
    <x v="1"/>
    <s v="RES"/>
    <x v="1"/>
    <n v="191"/>
  </r>
  <r>
    <x v="1"/>
    <n v="2177"/>
    <s v="Fall 2017"/>
    <x v="3"/>
    <s v="EOT"/>
    <s v="BUSN"/>
    <x v="3"/>
    <x v="1"/>
    <s v="NRES"/>
    <x v="0"/>
    <n v="176"/>
  </r>
  <r>
    <x v="1"/>
    <n v="2237"/>
    <s v="Fall 2023"/>
    <x v="5"/>
    <s v="EOT"/>
    <s v="PAFF"/>
    <x v="1"/>
    <x v="0"/>
    <s v="NRES"/>
    <x v="0"/>
    <n v="76"/>
  </r>
  <r>
    <x v="1"/>
    <n v="2207"/>
    <s v="Fall 2020"/>
    <x v="9"/>
    <s v="EOT"/>
    <s v="PAFF"/>
    <x v="1"/>
    <x v="0"/>
    <s v="RES"/>
    <x v="1"/>
    <n v="381"/>
  </r>
  <r>
    <x v="1"/>
    <n v="2247"/>
    <s v="Fall 2024"/>
    <x v="10"/>
    <s v="EOT"/>
    <s v="EDUC"/>
    <x v="2"/>
    <x v="1"/>
    <s v="RES"/>
    <x v="1"/>
    <n v="260"/>
  </r>
  <r>
    <x v="1"/>
    <n v="2227"/>
    <s v="Fall 2022"/>
    <x v="0"/>
    <s v="EOT"/>
    <s v="EDUC"/>
    <x v="2"/>
    <x v="1"/>
    <s v="NRES"/>
    <x v="0"/>
    <n v="28"/>
  </r>
  <r>
    <x v="1"/>
    <n v="2207"/>
    <s v="Fall 2020"/>
    <x v="9"/>
    <s v="EOT"/>
    <s v="ARPL"/>
    <x v="4"/>
    <x v="0"/>
    <s v="RES"/>
    <x v="1"/>
    <n v="326"/>
  </r>
  <r>
    <x v="1"/>
    <n v="2237"/>
    <s v="Fall 2023"/>
    <x v="5"/>
    <s v="EOT"/>
    <s v="PAFF"/>
    <x v="1"/>
    <x v="0"/>
    <s v="RES"/>
    <x v="1"/>
    <n v="297"/>
  </r>
  <r>
    <x v="1"/>
    <n v="2237"/>
    <s v="Fall 2023"/>
    <x v="5"/>
    <s v="EOT"/>
    <s v="ARTM"/>
    <x v="0"/>
    <x v="1"/>
    <s v="NRES"/>
    <x v="0"/>
    <n v="250"/>
  </r>
  <r>
    <x v="1"/>
    <n v="2197"/>
    <s v="Fall 2019"/>
    <x v="4"/>
    <s v="EOT"/>
    <s v="PAFF"/>
    <x v="1"/>
    <x v="1"/>
    <s v="RES"/>
    <x v="1"/>
    <n v="359"/>
  </r>
  <r>
    <x v="1"/>
    <n v="2247"/>
    <s v="Fall 2024"/>
    <x v="10"/>
    <s v="EOT"/>
    <s v="ARTM"/>
    <x v="0"/>
    <x v="0"/>
    <s v="RES"/>
    <x v="1"/>
    <n v="21"/>
  </r>
  <r>
    <x v="1"/>
    <n v="2167"/>
    <s v="Fall 2016"/>
    <x v="1"/>
    <s v="EOT"/>
    <s v="CLAS"/>
    <x v="7"/>
    <x v="1"/>
    <s v="RES"/>
    <x v="1"/>
    <n v="5355"/>
  </r>
  <r>
    <x v="1"/>
    <n v="2157"/>
    <s v="Fall 2015"/>
    <x v="2"/>
    <s v="EOT"/>
    <s v="BUSN"/>
    <x v="3"/>
    <x v="0"/>
    <s v="RES"/>
    <x v="1"/>
    <n v="820"/>
  </r>
  <r>
    <x v="1"/>
    <n v="2177"/>
    <s v="Fall 2017"/>
    <x v="3"/>
    <s v="EOT"/>
    <s v="NODG"/>
    <x v="8"/>
    <x v="1"/>
    <s v="NRES"/>
    <x v="0"/>
    <n v="14"/>
  </r>
  <r>
    <x v="1"/>
    <n v="2257"/>
    <s v="Fall 2025"/>
    <x v="7"/>
    <s v="EOT"/>
    <s v="ENGR"/>
    <x v="6"/>
    <x v="1"/>
    <s v="RES"/>
    <x v="1"/>
    <n v="1264"/>
  </r>
  <r>
    <x v="1"/>
    <n v="2247"/>
    <s v="Fall 2024"/>
    <x v="10"/>
    <s v="EOT"/>
    <s v="EDUC"/>
    <x v="2"/>
    <x v="1"/>
    <s v="NRES"/>
    <x v="0"/>
    <n v="26"/>
  </r>
  <r>
    <x v="1"/>
    <n v="2157"/>
    <s v="Fall 2015"/>
    <x v="2"/>
    <s v="EOT"/>
    <s v="BUSN"/>
    <x v="3"/>
    <x v="0"/>
    <s v="NRES"/>
    <x v="0"/>
    <n v="207"/>
  </r>
  <r>
    <x v="1"/>
    <n v="2197"/>
    <s v="Fall 2019"/>
    <x v="4"/>
    <s v="EOT"/>
    <s v="ENGR"/>
    <x v="6"/>
    <x v="0"/>
    <s v="RES"/>
    <x v="1"/>
    <n v="251"/>
  </r>
  <r>
    <x v="1"/>
    <n v="2197"/>
    <s v="Fall 2019"/>
    <x v="4"/>
    <s v="EOT"/>
    <s v="NODG"/>
    <x v="8"/>
    <x v="1"/>
    <s v="RES"/>
    <x v="1"/>
    <n v="100"/>
  </r>
  <r>
    <x v="1"/>
    <n v="2227"/>
    <s v="Fall 2022"/>
    <x v="0"/>
    <s v="EOT"/>
    <s v="EDUC"/>
    <x v="2"/>
    <x v="0"/>
    <s v="RES"/>
    <x v="1"/>
    <n v="858"/>
  </r>
  <r>
    <x v="1"/>
    <n v="2197"/>
    <s v="Fall 2019"/>
    <x v="4"/>
    <s v="EOT"/>
    <s v="CLAS"/>
    <x v="7"/>
    <x v="1"/>
    <s v="RES"/>
    <x v="1"/>
    <n v="4771"/>
  </r>
  <r>
    <x v="1"/>
    <n v="2177"/>
    <s v="Fall 2017"/>
    <x v="3"/>
    <s v="EOT"/>
    <s v="PAFF"/>
    <x v="1"/>
    <x v="1"/>
    <s v="NRES"/>
    <x v="0"/>
    <n v="55"/>
  </r>
  <r>
    <x v="1"/>
    <n v="2247"/>
    <s v="Fall 2024"/>
    <x v="10"/>
    <s v="EOT"/>
    <s v="BUSN"/>
    <x v="3"/>
    <x v="0"/>
    <s v="NRES"/>
    <x v="0"/>
    <n v="300"/>
  </r>
  <r>
    <x v="1"/>
    <n v="2237"/>
    <s v="Fall 2023"/>
    <x v="5"/>
    <s v="EOT"/>
    <s v="ARPL"/>
    <x v="4"/>
    <x v="1"/>
    <s v="NRES"/>
    <x v="0"/>
    <n v="69"/>
  </r>
  <r>
    <x v="1"/>
    <n v="2257"/>
    <s v="Fall 2025"/>
    <x v="7"/>
    <s v="EOT"/>
    <s v="EDUC"/>
    <x v="2"/>
    <x v="0"/>
    <s v="RES"/>
    <x v="1"/>
    <n v="876"/>
  </r>
  <r>
    <x v="1"/>
    <n v="2257"/>
    <s v="Fall 2025"/>
    <x v="7"/>
    <s v="EOT"/>
    <s v="EDUC"/>
    <x v="2"/>
    <x v="1"/>
    <s v="NRES"/>
    <x v="0"/>
    <n v="28"/>
  </r>
  <r>
    <x v="1"/>
    <n v="2207"/>
    <s v="Fall 2020"/>
    <x v="9"/>
    <s v="EOT"/>
    <s v="BUSN"/>
    <x v="3"/>
    <x v="0"/>
    <s v="RES"/>
    <x v="1"/>
    <n v="1075"/>
  </r>
  <r>
    <x v="1"/>
    <n v="2247"/>
    <s v="Fall 2024"/>
    <x v="10"/>
    <s v="EOT"/>
    <s v="ARTM"/>
    <x v="0"/>
    <x v="1"/>
    <s v="NRES"/>
    <x v="0"/>
    <n v="223"/>
  </r>
  <r>
    <x v="1"/>
    <n v="2227"/>
    <s v="Fall 2022"/>
    <x v="0"/>
    <s v="EOT"/>
    <s v="NODG"/>
    <x v="8"/>
    <x v="1"/>
    <s v="NRES"/>
    <x v="0"/>
    <n v="12"/>
  </r>
  <r>
    <x v="1"/>
    <n v="2157"/>
    <s v="Fall 2015"/>
    <x v="2"/>
    <s v="EOT"/>
    <s v="ENGR"/>
    <x v="6"/>
    <x v="1"/>
    <s v="RES"/>
    <x v="1"/>
    <n v="638"/>
  </r>
  <r>
    <x v="1"/>
    <n v="2197"/>
    <s v="Fall 2019"/>
    <x v="4"/>
    <s v="EOT"/>
    <s v="EDUC"/>
    <x v="2"/>
    <x v="1"/>
    <s v="NRES"/>
    <x v="0"/>
    <n v="27"/>
  </r>
  <r>
    <x v="1"/>
    <n v="2197"/>
    <s v="Fall 2019"/>
    <x v="4"/>
    <s v="EOT"/>
    <s v="ENGR"/>
    <x v="6"/>
    <x v="1"/>
    <s v="NRES"/>
    <x v="0"/>
    <n v="164"/>
  </r>
  <r>
    <x v="1"/>
    <n v="2247"/>
    <s v="Fall 2024"/>
    <x v="10"/>
    <s v="EOT"/>
    <s v="BUSN"/>
    <x v="3"/>
    <x v="1"/>
    <s v="NRES"/>
    <x v="0"/>
    <n v="259"/>
  </r>
  <r>
    <x v="1"/>
    <n v="2237"/>
    <s v="Fall 2023"/>
    <x v="5"/>
    <s v="EOT"/>
    <s v="ARTM"/>
    <x v="0"/>
    <x v="0"/>
    <s v="RES"/>
    <x v="1"/>
    <n v="25"/>
  </r>
  <r>
    <x v="1"/>
    <n v="2227"/>
    <s v="Fall 2022"/>
    <x v="0"/>
    <s v="EOT"/>
    <s v="ARTM"/>
    <x v="0"/>
    <x v="0"/>
    <s v="NRES"/>
    <x v="0"/>
    <n v="14"/>
  </r>
  <r>
    <x v="1"/>
    <n v="2197"/>
    <s v="Fall 2019"/>
    <x v="4"/>
    <s v="EOT"/>
    <s v="ARTM"/>
    <x v="0"/>
    <x v="0"/>
    <s v="RES"/>
    <x v="1"/>
    <n v="13"/>
  </r>
  <r>
    <x v="1"/>
    <n v="2237"/>
    <s v="Fall 2023"/>
    <x v="5"/>
    <s v="EOT"/>
    <s v="ARTM"/>
    <x v="0"/>
    <x v="0"/>
    <s v="NRES"/>
    <x v="0"/>
    <n v="12"/>
  </r>
  <r>
    <x v="1"/>
    <n v="2257"/>
    <s v="Fall 2025"/>
    <x v="7"/>
    <s v="EOT"/>
    <s v="NODG"/>
    <x v="8"/>
    <x v="0"/>
    <s v="RES"/>
    <x v="1"/>
    <n v="240"/>
  </r>
  <r>
    <x v="1"/>
    <n v="2207"/>
    <s v="Fall 2020"/>
    <x v="9"/>
    <s v="EOT"/>
    <s v="PAFF"/>
    <x v="1"/>
    <x v="1"/>
    <s v="NRES"/>
    <x v="0"/>
    <n v="37"/>
  </r>
  <r>
    <x v="1"/>
    <n v="2217"/>
    <s v="Fall 2021"/>
    <x v="8"/>
    <s v="EOT"/>
    <s v="PAFF"/>
    <x v="1"/>
    <x v="0"/>
    <s v="NRES"/>
    <x v="0"/>
    <n v="88"/>
  </r>
  <r>
    <x v="1"/>
    <n v="2167"/>
    <s v="Fall 2016"/>
    <x v="1"/>
    <s v="EOT"/>
    <s v="CLAS"/>
    <x v="7"/>
    <x v="0"/>
    <s v="NRES"/>
    <x v="0"/>
    <n v="80"/>
  </r>
  <r>
    <x v="1"/>
    <n v="2207"/>
    <s v="Fall 2020"/>
    <x v="9"/>
    <s v="EOT"/>
    <s v="CLAS"/>
    <x v="7"/>
    <x v="0"/>
    <s v="RES"/>
    <x v="1"/>
    <n v="472"/>
  </r>
  <r>
    <x v="1"/>
    <n v="2217"/>
    <s v="Fall 2021"/>
    <x v="8"/>
    <s v="EOT"/>
    <s v="ENGR"/>
    <x v="6"/>
    <x v="1"/>
    <s v="NRES"/>
    <x v="0"/>
    <n v="224"/>
  </r>
  <r>
    <x v="1"/>
    <n v="2227"/>
    <s v="Fall 2022"/>
    <x v="0"/>
    <s v="EOT"/>
    <s v="BUSN"/>
    <x v="3"/>
    <x v="0"/>
    <s v="NRES"/>
    <x v="0"/>
    <n v="439"/>
  </r>
  <r>
    <x v="1"/>
    <n v="2177"/>
    <s v="Fall 2017"/>
    <x v="3"/>
    <s v="EOT"/>
    <s v="ARPL"/>
    <x v="4"/>
    <x v="1"/>
    <s v="RES"/>
    <x v="1"/>
    <n v="280"/>
  </r>
  <r>
    <x v="1"/>
    <n v="2247"/>
    <s v="Fall 2024"/>
    <x v="10"/>
    <s v="EOT"/>
    <s v="ARPL"/>
    <x v="4"/>
    <x v="1"/>
    <s v="RES"/>
    <x v="1"/>
    <n v="410"/>
  </r>
  <r>
    <x v="1"/>
    <n v="2227"/>
    <s v="Fall 2022"/>
    <x v="0"/>
    <s v="EOT"/>
    <s v="BUSN"/>
    <x v="3"/>
    <x v="0"/>
    <s v="RES"/>
    <x v="1"/>
    <n v="1130"/>
  </r>
  <r>
    <x v="1"/>
    <n v="2227"/>
    <s v="Fall 2022"/>
    <x v="0"/>
    <s v="EOT"/>
    <s v="ARTM"/>
    <x v="0"/>
    <x v="1"/>
    <s v="RES"/>
    <x v="1"/>
    <n v="937"/>
  </r>
  <r>
    <x v="1"/>
    <n v="2207"/>
    <s v="Fall 2020"/>
    <x v="9"/>
    <s v="EOT"/>
    <s v="ARTM"/>
    <x v="0"/>
    <x v="0"/>
    <s v="RES"/>
    <x v="1"/>
    <n v="19"/>
  </r>
  <r>
    <x v="1"/>
    <n v="2237"/>
    <s v="Fall 2023"/>
    <x v="5"/>
    <s v="EOT"/>
    <s v="ENGR"/>
    <x v="6"/>
    <x v="0"/>
    <s v="NRES"/>
    <x v="0"/>
    <n v="238"/>
  </r>
  <r>
    <x v="1"/>
    <n v="2247"/>
    <s v="Fall 2024"/>
    <x v="10"/>
    <s v="EOT"/>
    <s v="CLAS"/>
    <x v="7"/>
    <x v="1"/>
    <s v="NRES"/>
    <x v="0"/>
    <n v="509"/>
  </r>
  <r>
    <x v="1"/>
    <n v="2247"/>
    <s v="Fall 2024"/>
    <x v="10"/>
    <s v="EOT"/>
    <s v="BUSN"/>
    <x v="3"/>
    <x v="0"/>
    <s v="RES"/>
    <x v="1"/>
    <n v="1011"/>
  </r>
  <r>
    <x v="1"/>
    <n v="2257"/>
    <s v="Fall 2025"/>
    <x v="7"/>
    <s v="EOT"/>
    <s v="ARTM"/>
    <x v="0"/>
    <x v="1"/>
    <s v="RES"/>
    <x v="1"/>
    <n v="1040"/>
  </r>
  <r>
    <x v="1"/>
    <n v="2197"/>
    <s v="Fall 2019"/>
    <x v="4"/>
    <s v="EOT"/>
    <s v="CLAS"/>
    <x v="7"/>
    <x v="0"/>
    <s v="NRES"/>
    <x v="0"/>
    <n v="85"/>
  </r>
  <r>
    <x v="1"/>
    <n v="2237"/>
    <s v="Fall 2023"/>
    <x v="5"/>
    <s v="EOT"/>
    <s v="CLAS"/>
    <x v="7"/>
    <x v="0"/>
    <s v="NRES"/>
    <x v="0"/>
    <n v="60"/>
  </r>
  <r>
    <x v="1"/>
    <n v="2187"/>
    <s v="Fall 2018"/>
    <x v="6"/>
    <s v="EOT"/>
    <s v="CLAS"/>
    <x v="7"/>
    <x v="1"/>
    <s v="RES"/>
    <x v="1"/>
    <n v="5439"/>
  </r>
  <r>
    <x v="1"/>
    <n v="2197"/>
    <s v="Fall 2019"/>
    <x v="4"/>
    <s v="EOT"/>
    <s v="EDUC"/>
    <x v="2"/>
    <x v="1"/>
    <s v="RES"/>
    <x v="1"/>
    <n v="270"/>
  </r>
  <r>
    <x v="1"/>
    <n v="2247"/>
    <s v="Fall 2024"/>
    <x v="10"/>
    <s v="EOT"/>
    <s v="ENGR"/>
    <x v="6"/>
    <x v="0"/>
    <s v="RES"/>
    <x v="1"/>
    <n v="184"/>
  </r>
  <r>
    <x v="1"/>
    <n v="2207"/>
    <s v="Fall 2020"/>
    <x v="9"/>
    <s v="EOT"/>
    <s v="ARPL"/>
    <x v="4"/>
    <x v="1"/>
    <s v="RES"/>
    <x v="1"/>
    <n v="322"/>
  </r>
  <r>
    <x v="1"/>
    <n v="2177"/>
    <s v="Fall 2017"/>
    <x v="3"/>
    <s v="EOT"/>
    <s v="ARPL"/>
    <x v="4"/>
    <x v="0"/>
    <s v="NRES"/>
    <x v="0"/>
    <n v="74"/>
  </r>
  <r>
    <x v="1"/>
    <n v="2197"/>
    <s v="Fall 2019"/>
    <x v="4"/>
    <s v="EOT"/>
    <s v="ARTM"/>
    <x v="0"/>
    <x v="0"/>
    <s v="NRES"/>
    <x v="0"/>
    <n v="15"/>
  </r>
  <r>
    <x v="1"/>
    <n v="2157"/>
    <s v="Fall 2015"/>
    <x v="2"/>
    <s v="EOT"/>
    <s v="CLAS"/>
    <x v="7"/>
    <x v="1"/>
    <s v="NRES"/>
    <x v="0"/>
    <n v="736"/>
  </r>
  <r>
    <x v="1"/>
    <n v="2247"/>
    <s v="Fall 2024"/>
    <x v="10"/>
    <s v="EOT"/>
    <s v="PAFF"/>
    <x v="1"/>
    <x v="0"/>
    <s v="RES"/>
    <x v="1"/>
    <n v="297"/>
  </r>
  <r>
    <x v="1"/>
    <n v="2167"/>
    <s v="Fall 2016"/>
    <x v="1"/>
    <s v="EOT"/>
    <s v="PAFF"/>
    <x v="1"/>
    <x v="0"/>
    <s v="RES"/>
    <x v="1"/>
    <n v="288"/>
  </r>
  <r>
    <x v="1"/>
    <n v="2217"/>
    <s v="Fall 2021"/>
    <x v="8"/>
    <s v="EOT"/>
    <s v="PAFF"/>
    <x v="1"/>
    <x v="1"/>
    <s v="RES"/>
    <x v="1"/>
    <n v="309"/>
  </r>
  <r>
    <x v="1"/>
    <n v="2217"/>
    <s v="Fall 2021"/>
    <x v="8"/>
    <s v="EOT"/>
    <s v="EDUC"/>
    <x v="2"/>
    <x v="1"/>
    <s v="NRES"/>
    <x v="0"/>
    <n v="29"/>
  </r>
  <r>
    <x v="1"/>
    <n v="2187"/>
    <s v="Fall 2018"/>
    <x v="6"/>
    <s v="EOT"/>
    <s v="NODG"/>
    <x v="8"/>
    <x v="0"/>
    <s v="RES"/>
    <x v="1"/>
    <n v="331"/>
  </r>
  <r>
    <x v="1"/>
    <n v="2217"/>
    <s v="Fall 2021"/>
    <x v="8"/>
    <s v="EOT"/>
    <s v="EDUC"/>
    <x v="2"/>
    <x v="0"/>
    <s v="NRES"/>
    <x v="0"/>
    <n v="111"/>
  </r>
  <r>
    <x v="1"/>
    <n v="2207"/>
    <s v="Fall 2020"/>
    <x v="9"/>
    <s v="EOT"/>
    <s v="NODG"/>
    <x v="8"/>
    <x v="0"/>
    <s v="RES"/>
    <x v="1"/>
    <n v="258"/>
  </r>
  <r>
    <x v="1"/>
    <n v="2187"/>
    <s v="Fall 2018"/>
    <x v="6"/>
    <s v="EOT"/>
    <s v="CLAS"/>
    <x v="7"/>
    <x v="0"/>
    <s v="NRES"/>
    <x v="0"/>
    <n v="94"/>
  </r>
  <r>
    <x v="1"/>
    <n v="2217"/>
    <s v="Fall 2021"/>
    <x v="8"/>
    <s v="EOT"/>
    <s v="ENGR"/>
    <x v="6"/>
    <x v="0"/>
    <s v="RES"/>
    <x v="1"/>
    <n v="265"/>
  </r>
  <r>
    <x v="1"/>
    <n v="2247"/>
    <s v="Fall 2024"/>
    <x v="10"/>
    <s v="EOT"/>
    <s v="EDUC"/>
    <x v="2"/>
    <x v="0"/>
    <s v="RES"/>
    <x v="1"/>
    <n v="924"/>
  </r>
  <r>
    <x v="1"/>
    <n v="2247"/>
    <s v="Fall 2024"/>
    <x v="10"/>
    <s v="EOT"/>
    <s v="ARPL"/>
    <x v="4"/>
    <x v="0"/>
    <s v="NRES"/>
    <x v="0"/>
    <n v="31"/>
  </r>
  <r>
    <x v="1"/>
    <n v="2237"/>
    <s v="Fall 2023"/>
    <x v="5"/>
    <s v="EOT"/>
    <s v="NODG"/>
    <x v="8"/>
    <x v="1"/>
    <s v="NRES"/>
    <x v="0"/>
    <n v="12"/>
  </r>
  <r>
    <x v="1"/>
    <n v="2157"/>
    <s v="Fall 2015"/>
    <x v="2"/>
    <s v="EOT"/>
    <s v="ARPL"/>
    <x v="4"/>
    <x v="0"/>
    <s v="NRES"/>
    <x v="0"/>
    <n v="87"/>
  </r>
  <r>
    <x v="1"/>
    <n v="2237"/>
    <s v="Fall 2023"/>
    <x v="5"/>
    <s v="EOT"/>
    <s v="PAFF"/>
    <x v="1"/>
    <x v="1"/>
    <s v="NRES"/>
    <x v="0"/>
    <n v="34"/>
  </r>
  <r>
    <x v="1"/>
    <n v="2177"/>
    <s v="Fall 2017"/>
    <x v="3"/>
    <s v="EOT"/>
    <s v="PAFF"/>
    <x v="1"/>
    <x v="0"/>
    <s v="RES"/>
    <x v="1"/>
    <n v="277"/>
  </r>
  <r>
    <x v="1"/>
    <n v="2157"/>
    <s v="Fall 2015"/>
    <x v="2"/>
    <s v="EOT"/>
    <s v="BUSN"/>
    <x v="3"/>
    <x v="1"/>
    <s v="RES"/>
    <x v="1"/>
    <n v="1250"/>
  </r>
  <r>
    <x v="1"/>
    <n v="2257"/>
    <s v="Fall 2025"/>
    <x v="7"/>
    <s v="EOT"/>
    <s v="ARPL"/>
    <x v="4"/>
    <x v="0"/>
    <s v="NRES"/>
    <x v="0"/>
    <n v="29"/>
  </r>
  <r>
    <x v="1"/>
    <n v="2187"/>
    <s v="Fall 2018"/>
    <x v="6"/>
    <s v="EOT"/>
    <s v="ENGR"/>
    <x v="6"/>
    <x v="1"/>
    <s v="NRES"/>
    <x v="0"/>
    <n v="88"/>
  </r>
  <r>
    <x v="1"/>
    <n v="2187"/>
    <s v="Fall 2018"/>
    <x v="6"/>
    <s v="EOT"/>
    <s v="BUSN"/>
    <x v="3"/>
    <x v="1"/>
    <s v="RES"/>
    <x v="1"/>
    <n v="1276"/>
  </r>
  <r>
    <x v="1"/>
    <n v="2227"/>
    <s v="Fall 2022"/>
    <x v="0"/>
    <s v="EOT"/>
    <s v="NODG"/>
    <x v="8"/>
    <x v="0"/>
    <s v="RES"/>
    <x v="1"/>
    <n v="242"/>
  </r>
  <r>
    <x v="1"/>
    <n v="2227"/>
    <s v="Fall 2022"/>
    <x v="0"/>
    <s v="EOT"/>
    <s v="CLAS"/>
    <x v="7"/>
    <x v="1"/>
    <s v="RES"/>
    <x v="1"/>
    <n v="3765"/>
  </r>
  <r>
    <x v="1"/>
    <n v="2237"/>
    <s v="Fall 2023"/>
    <x v="5"/>
    <s v="EOT"/>
    <s v="ARPL"/>
    <x v="4"/>
    <x v="1"/>
    <s v="RES"/>
    <x v="1"/>
    <n v="389"/>
  </r>
  <r>
    <x v="1"/>
    <n v="2167"/>
    <s v="Fall 2016"/>
    <x v="1"/>
    <s v="EOT"/>
    <s v="CLAS"/>
    <x v="7"/>
    <x v="1"/>
    <s v="NRES"/>
    <x v="0"/>
    <n v="782"/>
  </r>
  <r>
    <x v="1"/>
    <n v="2207"/>
    <s v="Fall 2020"/>
    <x v="9"/>
    <s v="EOT"/>
    <s v="EDUC"/>
    <x v="2"/>
    <x v="1"/>
    <s v="RES"/>
    <x v="1"/>
    <n v="276"/>
  </r>
  <r>
    <x v="1"/>
    <n v="2247"/>
    <s v="Fall 2024"/>
    <x v="10"/>
    <s v="EOT"/>
    <s v="NODG"/>
    <x v="8"/>
    <x v="0"/>
    <s v="NRES"/>
    <x v="0"/>
    <n v="33"/>
  </r>
  <r>
    <x v="1"/>
    <n v="2227"/>
    <s v="Fall 2022"/>
    <x v="0"/>
    <s v="EOT"/>
    <s v="ARPL"/>
    <x v="4"/>
    <x v="0"/>
    <s v="NRES"/>
    <x v="0"/>
    <n v="53"/>
  </r>
  <r>
    <x v="1"/>
    <n v="2247"/>
    <s v="Fall 2024"/>
    <x v="10"/>
    <s v="EOT"/>
    <s v="NODG"/>
    <x v="8"/>
    <x v="1"/>
    <s v="NRES"/>
    <x v="0"/>
    <n v="18"/>
  </r>
  <r>
    <x v="1"/>
    <n v="2197"/>
    <s v="Fall 2019"/>
    <x v="4"/>
    <s v="EOT"/>
    <s v="NODG"/>
    <x v="8"/>
    <x v="0"/>
    <s v="RES"/>
    <x v="1"/>
    <n v="299"/>
  </r>
  <r>
    <x v="1"/>
    <n v="2247"/>
    <s v="Fall 2024"/>
    <x v="10"/>
    <s v="EOT"/>
    <s v="ARPL"/>
    <x v="4"/>
    <x v="1"/>
    <s v="NRES"/>
    <x v="0"/>
    <n v="59"/>
  </r>
  <r>
    <x v="1"/>
    <n v="2187"/>
    <s v="Fall 2018"/>
    <x v="6"/>
    <s v="EOT"/>
    <s v="ARPL"/>
    <x v="4"/>
    <x v="1"/>
    <s v="RES"/>
    <x v="1"/>
    <n v="318"/>
  </r>
  <r>
    <x v="1"/>
    <n v="2197"/>
    <s v="Fall 2019"/>
    <x v="4"/>
    <s v="EOT"/>
    <s v="CLAS"/>
    <x v="7"/>
    <x v="0"/>
    <s v="RES"/>
    <x v="1"/>
    <n v="443"/>
  </r>
  <r>
    <x v="1"/>
    <n v="2257"/>
    <s v="Fall 2025"/>
    <x v="7"/>
    <s v="EOT"/>
    <s v="BUSN"/>
    <x v="3"/>
    <x v="1"/>
    <s v="RES"/>
    <x v="1"/>
    <n v="1784"/>
  </r>
  <r>
    <x v="1"/>
    <n v="2207"/>
    <s v="Fall 2020"/>
    <x v="9"/>
    <s v="EOT"/>
    <s v="BUSN"/>
    <x v="3"/>
    <x v="0"/>
    <s v="NRES"/>
    <x v="0"/>
    <n v="214"/>
  </r>
  <r>
    <x v="1"/>
    <n v="2227"/>
    <s v="Fall 2022"/>
    <x v="0"/>
    <s v="EOT"/>
    <s v="ENGR"/>
    <x v="6"/>
    <x v="0"/>
    <s v="RES"/>
    <x v="1"/>
    <n v="245"/>
  </r>
  <r>
    <x v="1"/>
    <n v="2167"/>
    <s v="Fall 2016"/>
    <x v="1"/>
    <s v="EOT"/>
    <s v="ARPL"/>
    <x v="4"/>
    <x v="1"/>
    <s v="NRES"/>
    <x v="0"/>
    <n v="72"/>
  </r>
  <r>
    <x v="1"/>
    <n v="2167"/>
    <s v="Fall 2016"/>
    <x v="1"/>
    <s v="EOT"/>
    <s v="PAFF"/>
    <x v="1"/>
    <x v="1"/>
    <s v="RES"/>
    <x v="1"/>
    <n v="259"/>
  </r>
  <r>
    <x v="1"/>
    <n v="2167"/>
    <s v="Fall 2016"/>
    <x v="1"/>
    <s v="EOT"/>
    <s v="ARTM"/>
    <x v="0"/>
    <x v="0"/>
    <s v="NRES"/>
    <x v="0"/>
    <n v="12"/>
  </r>
  <r>
    <x v="1"/>
    <n v="2177"/>
    <s v="Fall 2017"/>
    <x v="3"/>
    <s v="EOT"/>
    <s v="NODG"/>
    <x v="8"/>
    <x v="0"/>
    <s v="NRES"/>
    <x v="0"/>
    <n v="41"/>
  </r>
  <r>
    <x v="1"/>
    <n v="2227"/>
    <s v="Fall 2022"/>
    <x v="0"/>
    <s v="EOT"/>
    <s v="ENGR"/>
    <x v="6"/>
    <x v="1"/>
    <s v="RES"/>
    <x v="1"/>
    <n v="1112"/>
  </r>
  <r>
    <x v="1"/>
    <n v="2157"/>
    <s v="Fall 2015"/>
    <x v="2"/>
    <s v="EOT"/>
    <s v="ARTM"/>
    <x v="0"/>
    <x v="1"/>
    <s v="RES"/>
    <x v="1"/>
    <n v="1014"/>
  </r>
  <r>
    <x v="1"/>
    <n v="2207"/>
    <s v="Fall 2020"/>
    <x v="9"/>
    <s v="EOT"/>
    <s v="EDUC"/>
    <x v="2"/>
    <x v="0"/>
    <s v="RES"/>
    <x v="1"/>
    <n v="1060"/>
  </r>
  <r>
    <x v="1"/>
    <n v="2217"/>
    <s v="Fall 2021"/>
    <x v="8"/>
    <s v="EOT"/>
    <s v="NODG"/>
    <x v="8"/>
    <x v="0"/>
    <s v="NRES"/>
    <x v="0"/>
    <n v="36"/>
  </r>
  <r>
    <x v="1"/>
    <n v="2187"/>
    <s v="Fall 2018"/>
    <x v="6"/>
    <s v="EOT"/>
    <s v="CLAS"/>
    <x v="7"/>
    <x v="0"/>
    <s v="RES"/>
    <x v="1"/>
    <n v="430"/>
  </r>
  <r>
    <x v="1"/>
    <n v="2257"/>
    <s v="Fall 2025"/>
    <x v="7"/>
    <s v="EOT"/>
    <s v="PAFF"/>
    <x v="1"/>
    <x v="1"/>
    <s v="RES"/>
    <x v="1"/>
    <n v="319"/>
  </r>
  <r>
    <x v="1"/>
    <n v="2217"/>
    <s v="Fall 2021"/>
    <x v="8"/>
    <s v="EOT"/>
    <s v="CLAS"/>
    <x v="7"/>
    <x v="1"/>
    <s v="NRES"/>
    <x v="0"/>
    <n v="560"/>
  </r>
  <r>
    <x v="1"/>
    <n v="2157"/>
    <s v="Fall 2015"/>
    <x v="2"/>
    <s v="EOT"/>
    <s v="EDUC"/>
    <x v="2"/>
    <x v="1"/>
    <s v="RES"/>
    <x v="1"/>
    <n v="146"/>
  </r>
  <r>
    <x v="2"/>
    <n v="2237"/>
    <s v="Fall 2023"/>
    <x v="5"/>
    <s v="EOT"/>
    <s v="BUSN"/>
    <x v="3"/>
    <x v="0"/>
    <s v="NRES"/>
    <x v="0"/>
    <n v="2760"/>
  </r>
  <r>
    <x v="2"/>
    <n v="2171"/>
    <s v="Spring 2017"/>
    <x v="1"/>
    <s v="EOT"/>
    <s v="CLAS"/>
    <x v="7"/>
    <x v="1"/>
    <s v="NRES"/>
    <x v="0"/>
    <n v="8747"/>
  </r>
  <r>
    <x v="2"/>
    <n v="2157"/>
    <s v="Fall 2015"/>
    <x v="2"/>
    <s v="EOT"/>
    <s v="CLAS"/>
    <x v="7"/>
    <x v="0"/>
    <s v="RES"/>
    <x v="1"/>
    <n v="2589"/>
  </r>
  <r>
    <x v="2"/>
    <n v="2161"/>
    <s v="Spring 2016"/>
    <x v="2"/>
    <s v="EOT"/>
    <s v="NODG"/>
    <x v="8"/>
    <x v="0"/>
    <s v="RES"/>
    <x v="1"/>
    <n v="1338"/>
  </r>
  <r>
    <x v="2"/>
    <n v="2237"/>
    <s v="Fall 2023"/>
    <x v="5"/>
    <s v="EOT"/>
    <s v="EDUC"/>
    <x v="2"/>
    <x v="1"/>
    <s v="RES"/>
    <x v="1"/>
    <n v="2741"/>
  </r>
  <r>
    <x v="2"/>
    <n v="2161"/>
    <s v="Spring 2016"/>
    <x v="2"/>
    <s v="EOT"/>
    <s v="NODG"/>
    <x v="8"/>
    <x v="1"/>
    <s v="RES"/>
    <x v="1"/>
    <n v="190"/>
  </r>
  <r>
    <x v="2"/>
    <n v="2244"/>
    <s v="Summer 2024"/>
    <x v="10"/>
    <s v="EOT"/>
    <s v="ARTM"/>
    <x v="0"/>
    <x v="0"/>
    <s v="RES"/>
    <x v="1"/>
    <n v="13"/>
  </r>
  <r>
    <x v="2"/>
    <n v="2224"/>
    <s v="Summer 2022"/>
    <x v="0"/>
    <s v="EOT"/>
    <s v="ARPL"/>
    <x v="4"/>
    <x v="1"/>
    <s v="NRES"/>
    <x v="0"/>
    <n v="58"/>
  </r>
  <r>
    <x v="2"/>
    <n v="2174"/>
    <s v="Summer 2017"/>
    <x v="3"/>
    <s v="EOT"/>
    <s v="EDUC"/>
    <x v="2"/>
    <x v="0"/>
    <s v="NRES"/>
    <x v="0"/>
    <n v="242"/>
  </r>
  <r>
    <x v="2"/>
    <n v="2161"/>
    <s v="Spring 2016"/>
    <x v="2"/>
    <s v="EOT"/>
    <s v="EDUC"/>
    <x v="2"/>
    <x v="1"/>
    <s v="NRES"/>
    <x v="0"/>
    <n v="217"/>
  </r>
  <r>
    <x v="2"/>
    <n v="2197"/>
    <s v="Fall 2019"/>
    <x v="4"/>
    <s v="EOT"/>
    <s v="NODG"/>
    <x v="8"/>
    <x v="0"/>
    <s v="NRES"/>
    <x v="0"/>
    <n v="158"/>
  </r>
  <r>
    <x v="2"/>
    <n v="2174"/>
    <s v="Summer 2017"/>
    <x v="3"/>
    <s v="EOT"/>
    <s v="CLAS"/>
    <x v="7"/>
    <x v="1"/>
    <s v="NRES"/>
    <x v="0"/>
    <n v="1684"/>
  </r>
  <r>
    <x v="2"/>
    <n v="2181"/>
    <s v="Spring 2018"/>
    <x v="3"/>
    <s v="EOT"/>
    <s v="ARTM"/>
    <x v="0"/>
    <x v="0"/>
    <s v="NRES"/>
    <x v="0"/>
    <n v="69"/>
  </r>
  <r>
    <x v="1"/>
    <n v="2247"/>
    <s v="Fall 2024"/>
    <x v="10"/>
    <s v="EOT"/>
    <s v="NODG"/>
    <x v="8"/>
    <x v="0"/>
    <s v="RES"/>
    <x v="1"/>
    <n v="230"/>
  </r>
  <r>
    <x v="1"/>
    <n v="2237"/>
    <s v="Fall 2023"/>
    <x v="5"/>
    <s v="EOT"/>
    <s v="EDUC"/>
    <x v="2"/>
    <x v="1"/>
    <s v="NRES"/>
    <x v="0"/>
    <n v="25"/>
  </r>
  <r>
    <x v="1"/>
    <n v="2167"/>
    <s v="Fall 2016"/>
    <x v="1"/>
    <s v="EOT"/>
    <s v="ARPL"/>
    <x v="4"/>
    <x v="0"/>
    <s v="RES"/>
    <x v="1"/>
    <n v="307"/>
  </r>
  <r>
    <x v="1"/>
    <n v="2227"/>
    <s v="Fall 2022"/>
    <x v="0"/>
    <s v="EOT"/>
    <s v="EDUC"/>
    <x v="2"/>
    <x v="0"/>
    <s v="NRES"/>
    <x v="0"/>
    <n v="111"/>
  </r>
  <r>
    <x v="1"/>
    <n v="2217"/>
    <s v="Fall 2021"/>
    <x v="8"/>
    <s v="EOT"/>
    <s v="BUSN"/>
    <x v="3"/>
    <x v="1"/>
    <s v="NRES"/>
    <x v="0"/>
    <n v="216"/>
  </r>
  <r>
    <x v="2"/>
    <n v="2257"/>
    <s v="Fall 2025"/>
    <x v="7"/>
    <s v="EOT"/>
    <s v="EDUC"/>
    <x v="2"/>
    <x v="1"/>
    <s v="RES"/>
    <x v="1"/>
    <n v="3084"/>
  </r>
  <r>
    <x v="2"/>
    <n v="2244"/>
    <s v="Summer 2024"/>
    <x v="10"/>
    <s v="EOT"/>
    <s v="CLAS"/>
    <x v="7"/>
    <x v="0"/>
    <s v="RES"/>
    <x v="1"/>
    <n v="315"/>
  </r>
  <r>
    <x v="2"/>
    <n v="2234"/>
    <s v="Summer 2023"/>
    <x v="5"/>
    <s v="EOT"/>
    <s v="PAFF"/>
    <x v="1"/>
    <x v="0"/>
    <s v="NRES"/>
    <x v="0"/>
    <n v="100"/>
  </r>
  <r>
    <x v="2"/>
    <n v="2167"/>
    <s v="Fall 2016"/>
    <x v="1"/>
    <s v="EOT"/>
    <s v="ARTM"/>
    <x v="0"/>
    <x v="1"/>
    <s v="RES"/>
    <x v="1"/>
    <n v="12181"/>
  </r>
  <r>
    <x v="2"/>
    <n v="2257"/>
    <s v="Fall 2025"/>
    <x v="7"/>
    <s v="EOT"/>
    <s v="NODG"/>
    <x v="8"/>
    <x v="1"/>
    <s v="RES"/>
    <x v="1"/>
    <n v="967"/>
  </r>
  <r>
    <x v="2"/>
    <n v="2174"/>
    <s v="Summer 2017"/>
    <x v="3"/>
    <s v="EOT"/>
    <s v="NODG"/>
    <x v="8"/>
    <x v="1"/>
    <s v="NRES"/>
    <x v="0"/>
    <n v="64"/>
  </r>
  <r>
    <x v="2"/>
    <n v="2201"/>
    <s v="Spring 2020"/>
    <x v="4"/>
    <s v="EOT"/>
    <s v="CLAS"/>
    <x v="7"/>
    <x v="0"/>
    <s v="NRES"/>
    <x v="0"/>
    <n v="489.5"/>
  </r>
  <r>
    <x v="2"/>
    <n v="2194"/>
    <s v="Summer 2019"/>
    <x v="4"/>
    <s v="EOT"/>
    <s v="ARTM"/>
    <x v="0"/>
    <x v="1"/>
    <s v="RES"/>
    <x v="1"/>
    <n v="1079"/>
  </r>
  <r>
    <x v="2"/>
    <n v="2204"/>
    <s v="Summer 2020"/>
    <x v="9"/>
    <s v="EOT"/>
    <s v="EDUC"/>
    <x v="2"/>
    <x v="0"/>
    <s v="RES"/>
    <x v="1"/>
    <n v="4194"/>
  </r>
  <r>
    <x v="2"/>
    <n v="2234"/>
    <s v="Summer 2023"/>
    <x v="5"/>
    <s v="EOT"/>
    <s v="CLAS"/>
    <x v="7"/>
    <x v="1"/>
    <s v="NRES"/>
    <x v="0"/>
    <n v="1116"/>
  </r>
  <r>
    <x v="2"/>
    <n v="2261"/>
    <s v="Spring 2026"/>
    <x v="7"/>
    <s v="CENSUS"/>
    <s v="ARPL"/>
    <x v="4"/>
    <x v="0"/>
    <s v="RES"/>
    <x v="1"/>
    <n v="2979"/>
  </r>
  <r>
    <x v="2"/>
    <n v="2211"/>
    <s v="Spring 2021"/>
    <x v="9"/>
    <s v="EOT"/>
    <s v="ENGR"/>
    <x v="6"/>
    <x v="0"/>
    <s v="RES"/>
    <x v="1"/>
    <n v="1398"/>
  </r>
  <r>
    <x v="2"/>
    <n v="2244"/>
    <s v="Summer 2024"/>
    <x v="10"/>
    <s v="EOT"/>
    <s v="EDUC"/>
    <x v="2"/>
    <x v="1"/>
    <s v="NRES"/>
    <x v="0"/>
    <n v="71"/>
  </r>
  <r>
    <x v="2"/>
    <n v="2251"/>
    <s v="Spring 2025"/>
    <x v="10"/>
    <s v="EOT"/>
    <s v="CLAS"/>
    <x v="7"/>
    <x v="0"/>
    <s v="RES"/>
    <x v="1"/>
    <n v="2132.5"/>
  </r>
  <r>
    <x v="2"/>
    <n v="2257"/>
    <s v="Fall 2025"/>
    <x v="7"/>
    <s v="EOT"/>
    <s v="PAFF"/>
    <x v="1"/>
    <x v="0"/>
    <s v="NRES"/>
    <x v="0"/>
    <n v="270"/>
  </r>
  <r>
    <x v="2"/>
    <n v="2171"/>
    <s v="Spring 2017"/>
    <x v="1"/>
    <s v="EOT"/>
    <s v="PAFF"/>
    <x v="1"/>
    <x v="0"/>
    <s v="NRES"/>
    <x v="0"/>
    <n v="549"/>
  </r>
  <r>
    <x v="2"/>
    <n v="2261"/>
    <s v="Spring 2026"/>
    <x v="7"/>
    <s v="CENSUS"/>
    <s v="PAFF"/>
    <x v="1"/>
    <x v="1"/>
    <s v="NRES"/>
    <x v="0"/>
    <n v="352"/>
  </r>
  <r>
    <x v="2"/>
    <n v="2177"/>
    <s v="Fall 2017"/>
    <x v="3"/>
    <s v="EOT"/>
    <s v="ARTM"/>
    <x v="0"/>
    <x v="1"/>
    <s v="RES"/>
    <x v="1"/>
    <n v="12452"/>
  </r>
  <r>
    <x v="2"/>
    <n v="2181"/>
    <s v="Spring 2018"/>
    <x v="3"/>
    <s v="EOT"/>
    <s v="EDUC"/>
    <x v="2"/>
    <x v="0"/>
    <s v="RES"/>
    <x v="1"/>
    <n v="5836"/>
  </r>
  <r>
    <x v="2"/>
    <n v="2197"/>
    <s v="Fall 2019"/>
    <x v="4"/>
    <s v="EOT"/>
    <s v="ARPL"/>
    <x v="4"/>
    <x v="0"/>
    <s v="NRES"/>
    <x v="0"/>
    <n v="680"/>
  </r>
  <r>
    <x v="2"/>
    <n v="2234"/>
    <s v="Summer 2023"/>
    <x v="5"/>
    <s v="EOT"/>
    <s v="NODG"/>
    <x v="8"/>
    <x v="0"/>
    <s v="RES"/>
    <x v="1"/>
    <n v="377"/>
  </r>
  <r>
    <x v="2"/>
    <n v="2254"/>
    <s v="Summer 2025"/>
    <x v="7"/>
    <s v="EOT"/>
    <s v="EDUC"/>
    <x v="2"/>
    <x v="1"/>
    <s v="NRES"/>
    <x v="0"/>
    <n v="69"/>
  </r>
  <r>
    <x v="2"/>
    <n v="2254"/>
    <s v="Summer 2025"/>
    <x v="7"/>
    <s v="EOT"/>
    <s v="ENGR"/>
    <x v="6"/>
    <x v="1"/>
    <s v="NRES"/>
    <x v="0"/>
    <n v="858"/>
  </r>
  <r>
    <x v="2"/>
    <n v="2217"/>
    <s v="Fall 2021"/>
    <x v="8"/>
    <s v="EOT"/>
    <s v="NODG"/>
    <x v="8"/>
    <x v="1"/>
    <s v="NRES"/>
    <x v="0"/>
    <n v="186"/>
  </r>
  <r>
    <x v="2"/>
    <n v="2237"/>
    <s v="Fall 2023"/>
    <x v="5"/>
    <s v="EOT"/>
    <s v="BUSN"/>
    <x v="3"/>
    <x v="1"/>
    <s v="RES"/>
    <x v="1"/>
    <n v="20589"/>
  </r>
  <r>
    <x v="2"/>
    <n v="2171"/>
    <s v="Spring 2017"/>
    <x v="1"/>
    <s v="EOT"/>
    <s v="NODG"/>
    <x v="8"/>
    <x v="0"/>
    <s v="NRES"/>
    <x v="0"/>
    <n v="235"/>
  </r>
  <r>
    <x v="2"/>
    <n v="2257"/>
    <s v="Fall 2025"/>
    <x v="7"/>
    <s v="EOT"/>
    <s v="NODG"/>
    <x v="8"/>
    <x v="0"/>
    <s v="NRES"/>
    <x v="0"/>
    <n v="198"/>
  </r>
  <r>
    <x v="2"/>
    <n v="2177"/>
    <s v="Fall 2017"/>
    <x v="3"/>
    <s v="EOT"/>
    <s v="BUSN"/>
    <x v="3"/>
    <x v="0"/>
    <s v="NRES"/>
    <x v="0"/>
    <n v="1679"/>
  </r>
  <r>
    <x v="2"/>
    <n v="2187"/>
    <s v="Fall 2018"/>
    <x v="6"/>
    <s v="EOT"/>
    <s v="ARTM"/>
    <x v="0"/>
    <x v="0"/>
    <s v="RES"/>
    <x v="1"/>
    <n v="89"/>
  </r>
  <r>
    <x v="2"/>
    <n v="2204"/>
    <s v="Summer 2020"/>
    <x v="9"/>
    <s v="EOT"/>
    <s v="PAFF"/>
    <x v="1"/>
    <x v="1"/>
    <s v="RES"/>
    <x v="1"/>
    <n v="865"/>
  </r>
  <r>
    <x v="2"/>
    <n v="2251"/>
    <s v="Spring 2025"/>
    <x v="10"/>
    <s v="EOT"/>
    <s v="PAFF"/>
    <x v="1"/>
    <x v="1"/>
    <s v="RES"/>
    <x v="1"/>
    <n v="3372"/>
  </r>
  <r>
    <x v="2"/>
    <n v="2254"/>
    <s v="Summer 2025"/>
    <x v="7"/>
    <s v="EOT"/>
    <s v="ENGR"/>
    <x v="6"/>
    <x v="1"/>
    <s v="RES"/>
    <x v="1"/>
    <n v="2120"/>
  </r>
  <r>
    <x v="2"/>
    <n v="2167"/>
    <s v="Fall 2016"/>
    <x v="1"/>
    <s v="EOT"/>
    <s v="ENGR"/>
    <x v="6"/>
    <x v="1"/>
    <s v="RES"/>
    <x v="1"/>
    <n v="9131"/>
  </r>
  <r>
    <x v="2"/>
    <n v="2211"/>
    <s v="Spring 2021"/>
    <x v="9"/>
    <s v="EOT"/>
    <s v="PAFF"/>
    <x v="1"/>
    <x v="0"/>
    <s v="NRES"/>
    <x v="0"/>
    <n v="480"/>
  </r>
  <r>
    <x v="2"/>
    <n v="2221"/>
    <s v="Spring 2022"/>
    <x v="8"/>
    <s v="EOT"/>
    <s v="NODG"/>
    <x v="8"/>
    <x v="0"/>
    <s v="RES"/>
    <x v="1"/>
    <n v="1066.5"/>
  </r>
  <r>
    <x v="2"/>
    <n v="2244"/>
    <s v="Summer 2024"/>
    <x v="10"/>
    <s v="EOT"/>
    <s v="ENGR"/>
    <x v="6"/>
    <x v="0"/>
    <s v="RES"/>
    <x v="1"/>
    <n v="147"/>
  </r>
  <r>
    <x v="2"/>
    <n v="2204"/>
    <s v="Summer 2020"/>
    <x v="9"/>
    <s v="EOT"/>
    <s v="EDUC"/>
    <x v="2"/>
    <x v="1"/>
    <s v="NRES"/>
    <x v="0"/>
    <n v="65"/>
  </r>
  <r>
    <x v="2"/>
    <n v="2194"/>
    <s v="Summer 2019"/>
    <x v="4"/>
    <s v="EOT"/>
    <s v="BUSN"/>
    <x v="3"/>
    <x v="0"/>
    <s v="NRES"/>
    <x v="0"/>
    <n v="293"/>
  </r>
  <r>
    <x v="2"/>
    <n v="2204"/>
    <s v="Summer 2020"/>
    <x v="9"/>
    <s v="EOT"/>
    <s v="ARTM"/>
    <x v="0"/>
    <x v="1"/>
    <s v="NRES"/>
    <x v="0"/>
    <n v="204"/>
  </r>
  <r>
    <x v="2"/>
    <n v="2244"/>
    <s v="Summer 2024"/>
    <x v="10"/>
    <s v="EOT"/>
    <s v="BUSN"/>
    <x v="3"/>
    <x v="1"/>
    <s v="RES"/>
    <x v="1"/>
    <n v="4049"/>
  </r>
  <r>
    <x v="2"/>
    <n v="2254"/>
    <s v="Summer 2025"/>
    <x v="7"/>
    <s v="EOT"/>
    <s v="EDUC"/>
    <x v="2"/>
    <x v="0"/>
    <s v="RES"/>
    <x v="1"/>
    <n v="3038"/>
  </r>
  <r>
    <x v="2"/>
    <n v="2161"/>
    <s v="Spring 2016"/>
    <x v="2"/>
    <s v="EOT"/>
    <s v="BUSN"/>
    <x v="3"/>
    <x v="0"/>
    <s v="NRES"/>
    <x v="0"/>
    <n v="1421"/>
  </r>
  <r>
    <x v="2"/>
    <n v="2254"/>
    <s v="Summer 2025"/>
    <x v="7"/>
    <s v="EOT"/>
    <s v="PAFF"/>
    <x v="1"/>
    <x v="0"/>
    <s v="RES"/>
    <x v="1"/>
    <n v="445"/>
  </r>
  <r>
    <x v="2"/>
    <n v="2211"/>
    <s v="Spring 2021"/>
    <x v="9"/>
    <s v="EOT"/>
    <s v="ARTM"/>
    <x v="0"/>
    <x v="1"/>
    <s v="NRES"/>
    <x v="0"/>
    <n v="2262"/>
  </r>
  <r>
    <x v="2"/>
    <n v="2231"/>
    <s v="Spring 2023"/>
    <x v="0"/>
    <s v="EOT"/>
    <s v="PAFF"/>
    <x v="1"/>
    <x v="1"/>
    <s v="NRES"/>
    <x v="0"/>
    <n v="398"/>
  </r>
  <r>
    <x v="2"/>
    <n v="2244"/>
    <s v="Summer 2024"/>
    <x v="10"/>
    <s v="EOT"/>
    <s v="ARPL"/>
    <x v="4"/>
    <x v="0"/>
    <s v="NRES"/>
    <x v="0"/>
    <n v="25"/>
  </r>
  <r>
    <x v="2"/>
    <n v="2191"/>
    <s v="Spring 2019"/>
    <x v="6"/>
    <s v="EOT"/>
    <s v="EDUC"/>
    <x v="2"/>
    <x v="1"/>
    <s v="NRES"/>
    <x v="0"/>
    <n v="311"/>
  </r>
  <r>
    <x v="2"/>
    <n v="2227"/>
    <s v="Fall 2022"/>
    <x v="0"/>
    <s v="EOT"/>
    <s v="PAFF"/>
    <x v="1"/>
    <x v="1"/>
    <s v="RES"/>
    <x v="1"/>
    <n v="3622"/>
  </r>
  <r>
    <x v="2"/>
    <n v="2184"/>
    <s v="Summer 2018"/>
    <x v="6"/>
    <s v="EOT"/>
    <s v="BUSN"/>
    <x v="3"/>
    <x v="0"/>
    <s v="NRES"/>
    <x v="0"/>
    <n v="352"/>
  </r>
  <r>
    <x v="2"/>
    <n v="2261"/>
    <s v="Spring 2026"/>
    <x v="7"/>
    <s v="CENSUS"/>
    <s v="PAFF"/>
    <x v="1"/>
    <x v="1"/>
    <s v="RES"/>
    <x v="1"/>
    <n v="3667"/>
  </r>
  <r>
    <x v="2"/>
    <n v="2241"/>
    <s v="Spring 2024"/>
    <x v="5"/>
    <s v="EOT"/>
    <s v="NODG"/>
    <x v="8"/>
    <x v="0"/>
    <s v="NRES"/>
    <x v="0"/>
    <n v="152"/>
  </r>
  <r>
    <x v="2"/>
    <n v="2154"/>
    <s v="Summer 2015"/>
    <x v="2"/>
    <s v="EOT"/>
    <s v="NODG"/>
    <x v="8"/>
    <x v="1"/>
    <s v="RES"/>
    <x v="1"/>
    <n v="627"/>
  </r>
  <r>
    <x v="2"/>
    <n v="2231"/>
    <s v="Spring 2023"/>
    <x v="0"/>
    <s v="EOT"/>
    <s v="EDUC"/>
    <x v="2"/>
    <x v="1"/>
    <s v="RES"/>
    <x v="1"/>
    <n v="2700"/>
  </r>
  <r>
    <x v="2"/>
    <n v="2241"/>
    <s v="Spring 2024"/>
    <x v="5"/>
    <s v="EOT"/>
    <s v="ENGR"/>
    <x v="6"/>
    <x v="0"/>
    <s v="RES"/>
    <x v="1"/>
    <n v="929"/>
  </r>
  <r>
    <x v="2"/>
    <n v="2157"/>
    <s v="Fall 2015"/>
    <x v="2"/>
    <s v="EOT"/>
    <s v="ARTM"/>
    <x v="0"/>
    <x v="1"/>
    <s v="NRES"/>
    <x v="0"/>
    <n v="2026"/>
  </r>
  <r>
    <x v="2"/>
    <n v="2197"/>
    <s v="Fall 2019"/>
    <x v="4"/>
    <s v="EOT"/>
    <s v="BUSN"/>
    <x v="3"/>
    <x v="0"/>
    <s v="NRES"/>
    <x v="0"/>
    <n v="1317"/>
  </r>
  <r>
    <x v="2"/>
    <n v="2244"/>
    <s v="Summer 2024"/>
    <x v="10"/>
    <s v="EOT"/>
    <s v="PAFF"/>
    <x v="1"/>
    <x v="0"/>
    <s v="NRES"/>
    <x v="0"/>
    <n v="84"/>
  </r>
  <r>
    <x v="2"/>
    <n v="2247"/>
    <s v="Fall 2024"/>
    <x v="10"/>
    <s v="EOT"/>
    <s v="CLAS"/>
    <x v="7"/>
    <x v="0"/>
    <s v="RES"/>
    <x v="1"/>
    <n v="2285"/>
  </r>
  <r>
    <x v="2"/>
    <n v="2161"/>
    <s v="Spring 2016"/>
    <x v="2"/>
    <s v="EOT"/>
    <s v="ARTM"/>
    <x v="0"/>
    <x v="0"/>
    <s v="NRES"/>
    <x v="0"/>
    <n v="32"/>
  </r>
  <r>
    <x v="2"/>
    <n v="2184"/>
    <s v="Summer 2018"/>
    <x v="6"/>
    <s v="EOT"/>
    <s v="NODG"/>
    <x v="8"/>
    <x v="1"/>
    <s v="RES"/>
    <x v="1"/>
    <n v="772"/>
  </r>
  <r>
    <x v="2"/>
    <n v="2214"/>
    <s v="Summer 2021"/>
    <x v="8"/>
    <s v="EOT"/>
    <s v="PAFF"/>
    <x v="1"/>
    <x v="0"/>
    <s v="RES"/>
    <x v="1"/>
    <n v="802"/>
  </r>
  <r>
    <x v="2"/>
    <n v="2254"/>
    <s v="Summer 2025"/>
    <x v="7"/>
    <s v="EOT"/>
    <s v="CLAS"/>
    <x v="7"/>
    <x v="1"/>
    <s v="RES"/>
    <x v="1"/>
    <n v="7420"/>
  </r>
  <r>
    <x v="2"/>
    <n v="2174"/>
    <s v="Summer 2017"/>
    <x v="3"/>
    <s v="EOT"/>
    <s v="CLAS"/>
    <x v="7"/>
    <x v="0"/>
    <s v="RES"/>
    <x v="1"/>
    <n v="328"/>
  </r>
  <r>
    <x v="2"/>
    <n v="2237"/>
    <s v="Fall 2023"/>
    <x v="5"/>
    <s v="EOT"/>
    <s v="EDUC"/>
    <x v="2"/>
    <x v="0"/>
    <s v="NRES"/>
    <x v="0"/>
    <n v="737"/>
  </r>
  <r>
    <x v="2"/>
    <n v="2154"/>
    <s v="Summer 2015"/>
    <x v="2"/>
    <s v="EOT"/>
    <s v="ARPL"/>
    <x v="4"/>
    <x v="1"/>
    <s v="RES"/>
    <x v="1"/>
    <n v="334"/>
  </r>
  <r>
    <x v="2"/>
    <n v="2201"/>
    <s v="Spring 2020"/>
    <x v="4"/>
    <s v="EOT"/>
    <s v="NODG"/>
    <x v="8"/>
    <x v="0"/>
    <s v="RES"/>
    <x v="1"/>
    <n v="1315"/>
  </r>
  <r>
    <x v="2"/>
    <n v="2184"/>
    <s v="Summer 2018"/>
    <x v="6"/>
    <s v="EOT"/>
    <s v="PAFF"/>
    <x v="1"/>
    <x v="1"/>
    <s v="NRES"/>
    <x v="0"/>
    <n v="267"/>
  </r>
  <r>
    <x v="2"/>
    <n v="2234"/>
    <s v="Summer 2023"/>
    <x v="5"/>
    <s v="EOT"/>
    <s v="ARPL"/>
    <x v="4"/>
    <x v="1"/>
    <s v="NRES"/>
    <x v="0"/>
    <n v="49"/>
  </r>
  <r>
    <x v="2"/>
    <n v="2247"/>
    <s v="Fall 2024"/>
    <x v="10"/>
    <s v="EOT"/>
    <s v="ARTM"/>
    <x v="0"/>
    <x v="1"/>
    <s v="RES"/>
    <x v="1"/>
    <n v="12696"/>
  </r>
  <r>
    <x v="2"/>
    <n v="2251"/>
    <s v="Spring 2025"/>
    <x v="10"/>
    <s v="EOT"/>
    <s v="ARTM"/>
    <x v="0"/>
    <x v="0"/>
    <s v="NRES"/>
    <x v="0"/>
    <n v="28"/>
  </r>
  <r>
    <x v="2"/>
    <n v="2247"/>
    <s v="Fall 2024"/>
    <x v="10"/>
    <s v="EOT"/>
    <s v="PAFF"/>
    <x v="1"/>
    <x v="1"/>
    <s v="RES"/>
    <x v="1"/>
    <n v="3522"/>
  </r>
  <r>
    <x v="2"/>
    <n v="2254"/>
    <s v="Summer 2025"/>
    <x v="7"/>
    <s v="EOT"/>
    <s v="ARTM"/>
    <x v="0"/>
    <x v="0"/>
    <s v="RES"/>
    <x v="1"/>
    <n v="29"/>
  </r>
  <r>
    <x v="2"/>
    <n v="2164"/>
    <s v="Summer 2016"/>
    <x v="1"/>
    <s v="EOT"/>
    <s v="ENGR"/>
    <x v="6"/>
    <x v="0"/>
    <s v="RES"/>
    <x v="1"/>
    <n v="147"/>
  </r>
  <r>
    <x v="2"/>
    <n v="2221"/>
    <s v="Spring 2022"/>
    <x v="8"/>
    <s v="EOT"/>
    <s v="BUSN"/>
    <x v="3"/>
    <x v="0"/>
    <s v="NRES"/>
    <x v="0"/>
    <n v="2203"/>
  </r>
  <r>
    <x v="2"/>
    <n v="2164"/>
    <s v="Summer 2016"/>
    <x v="1"/>
    <s v="EOT"/>
    <s v="CLAS"/>
    <x v="7"/>
    <x v="0"/>
    <s v="RES"/>
    <x v="1"/>
    <n v="423"/>
  </r>
  <r>
    <x v="2"/>
    <n v="2154"/>
    <s v="Summer 2015"/>
    <x v="2"/>
    <s v="EOT"/>
    <s v="EDUC"/>
    <x v="2"/>
    <x v="1"/>
    <s v="NRES"/>
    <x v="0"/>
    <n v="19"/>
  </r>
  <r>
    <x v="2"/>
    <n v="2154"/>
    <s v="Summer 2015"/>
    <x v="2"/>
    <s v="EOT"/>
    <s v="PAFF"/>
    <x v="1"/>
    <x v="1"/>
    <s v="NRES"/>
    <x v="0"/>
    <n v="22"/>
  </r>
  <r>
    <x v="2"/>
    <n v="2237"/>
    <s v="Fall 2023"/>
    <x v="5"/>
    <s v="EOT"/>
    <s v="ENGR"/>
    <x v="6"/>
    <x v="1"/>
    <s v="NRES"/>
    <x v="0"/>
    <n v="3058"/>
  </r>
  <r>
    <x v="2"/>
    <n v="2167"/>
    <s v="Fall 2016"/>
    <x v="1"/>
    <s v="EOT"/>
    <s v="NODG"/>
    <x v="8"/>
    <x v="0"/>
    <s v="NRES"/>
    <x v="0"/>
    <n v="200"/>
  </r>
  <r>
    <x v="2"/>
    <n v="2241"/>
    <s v="Spring 2024"/>
    <x v="5"/>
    <s v="EOT"/>
    <s v="EDUC"/>
    <x v="2"/>
    <x v="1"/>
    <s v="NRES"/>
    <x v="0"/>
    <n v="316"/>
  </r>
  <r>
    <x v="2"/>
    <n v="2217"/>
    <s v="Fall 2021"/>
    <x v="8"/>
    <s v="EOT"/>
    <s v="BUSN"/>
    <x v="3"/>
    <x v="0"/>
    <s v="RES"/>
    <x v="1"/>
    <n v="6798"/>
  </r>
  <r>
    <x v="2"/>
    <n v="2177"/>
    <s v="Fall 2017"/>
    <x v="3"/>
    <s v="EOT"/>
    <s v="BUSN"/>
    <x v="3"/>
    <x v="1"/>
    <s v="RES"/>
    <x v="1"/>
    <n v="14706"/>
  </r>
  <r>
    <x v="2"/>
    <n v="2221"/>
    <s v="Spring 2022"/>
    <x v="8"/>
    <s v="EOT"/>
    <s v="EDUC"/>
    <x v="2"/>
    <x v="1"/>
    <s v="RES"/>
    <x v="1"/>
    <n v="2909"/>
  </r>
  <r>
    <x v="2"/>
    <n v="2241"/>
    <s v="Spring 2024"/>
    <x v="5"/>
    <s v="EOT"/>
    <s v="EDUC"/>
    <x v="2"/>
    <x v="0"/>
    <s v="NRES"/>
    <x v="0"/>
    <n v="763"/>
  </r>
  <r>
    <x v="2"/>
    <n v="2244"/>
    <s v="Summer 2024"/>
    <x v="10"/>
    <s v="EOT"/>
    <s v="BUSN"/>
    <x v="3"/>
    <x v="0"/>
    <s v="NRES"/>
    <x v="0"/>
    <n v="378"/>
  </r>
  <r>
    <x v="2"/>
    <n v="2207"/>
    <s v="Fall 2020"/>
    <x v="9"/>
    <s v="EOT"/>
    <s v="EDUC"/>
    <x v="2"/>
    <x v="1"/>
    <s v="NRES"/>
    <x v="0"/>
    <n v="312"/>
  </r>
  <r>
    <x v="2"/>
    <n v="2214"/>
    <s v="Summer 2021"/>
    <x v="8"/>
    <s v="EOT"/>
    <s v="ARPL"/>
    <x v="4"/>
    <x v="0"/>
    <s v="NRES"/>
    <x v="0"/>
    <n v="108"/>
  </r>
  <r>
    <x v="2"/>
    <n v="2221"/>
    <s v="Spring 2022"/>
    <x v="8"/>
    <s v="EOT"/>
    <s v="CLAS"/>
    <x v="7"/>
    <x v="0"/>
    <s v="NRES"/>
    <x v="0"/>
    <n v="527"/>
  </r>
  <r>
    <x v="2"/>
    <n v="2207"/>
    <s v="Fall 2020"/>
    <x v="9"/>
    <s v="EOT"/>
    <s v="CLAS"/>
    <x v="7"/>
    <x v="1"/>
    <s v="NRES"/>
    <x v="0"/>
    <n v="6929"/>
  </r>
  <r>
    <x v="2"/>
    <n v="2187"/>
    <s v="Fall 2018"/>
    <x v="6"/>
    <s v="EOT"/>
    <s v="EDUC"/>
    <x v="2"/>
    <x v="0"/>
    <s v="NRES"/>
    <x v="0"/>
    <n v="484"/>
  </r>
  <r>
    <x v="2"/>
    <n v="2164"/>
    <s v="Summer 2016"/>
    <x v="1"/>
    <s v="EOT"/>
    <s v="EDUC"/>
    <x v="2"/>
    <x v="1"/>
    <s v="RES"/>
    <x v="1"/>
    <n v="378"/>
  </r>
  <r>
    <x v="2"/>
    <n v="2191"/>
    <s v="Spring 2019"/>
    <x v="6"/>
    <s v="EOT"/>
    <s v="ARTM"/>
    <x v="0"/>
    <x v="0"/>
    <s v="NRES"/>
    <x v="0"/>
    <n v="62"/>
  </r>
  <r>
    <x v="2"/>
    <n v="2194"/>
    <s v="Summer 2019"/>
    <x v="4"/>
    <s v="EOT"/>
    <s v="ENGR"/>
    <x v="6"/>
    <x v="0"/>
    <s v="NRES"/>
    <x v="0"/>
    <n v="93"/>
  </r>
  <r>
    <x v="2"/>
    <n v="2227"/>
    <s v="Fall 2022"/>
    <x v="0"/>
    <s v="EOT"/>
    <s v="ARPL"/>
    <x v="4"/>
    <x v="1"/>
    <s v="RES"/>
    <x v="1"/>
    <n v="4507"/>
  </r>
  <r>
    <x v="2"/>
    <n v="2217"/>
    <s v="Fall 2021"/>
    <x v="8"/>
    <s v="EOT"/>
    <s v="EDUC"/>
    <x v="2"/>
    <x v="0"/>
    <s v="RES"/>
    <x v="1"/>
    <n v="6135"/>
  </r>
  <r>
    <x v="2"/>
    <n v="2164"/>
    <s v="Summer 2016"/>
    <x v="1"/>
    <s v="EOT"/>
    <s v="ARPL"/>
    <x v="4"/>
    <x v="0"/>
    <s v="RES"/>
    <x v="1"/>
    <n v="302"/>
  </r>
  <r>
    <x v="2"/>
    <n v="2187"/>
    <s v="Fall 2018"/>
    <x v="6"/>
    <s v="EOT"/>
    <s v="ARPL"/>
    <x v="4"/>
    <x v="0"/>
    <s v="RES"/>
    <x v="1"/>
    <n v="3891"/>
  </r>
  <r>
    <x v="2"/>
    <n v="2181"/>
    <s v="Spring 2018"/>
    <x v="3"/>
    <s v="EOT"/>
    <s v="PAFF"/>
    <x v="1"/>
    <x v="1"/>
    <s v="RES"/>
    <x v="1"/>
    <n v="3735"/>
  </r>
  <r>
    <x v="2"/>
    <n v="2211"/>
    <s v="Spring 2021"/>
    <x v="9"/>
    <s v="EOT"/>
    <s v="ARPL"/>
    <x v="4"/>
    <x v="0"/>
    <s v="RES"/>
    <x v="1"/>
    <n v="3637"/>
  </r>
  <r>
    <x v="2"/>
    <n v="2194"/>
    <s v="Summer 2019"/>
    <x v="4"/>
    <s v="EOT"/>
    <s v="ENGR"/>
    <x v="6"/>
    <x v="1"/>
    <s v="RES"/>
    <x v="1"/>
    <n v="1816"/>
  </r>
  <r>
    <x v="2"/>
    <n v="2187"/>
    <s v="Fall 2018"/>
    <x v="6"/>
    <s v="EOT"/>
    <s v="CLAS"/>
    <x v="7"/>
    <x v="1"/>
    <s v="NRES"/>
    <x v="0"/>
    <n v="10382"/>
  </r>
  <r>
    <x v="2"/>
    <n v="2244"/>
    <s v="Summer 2024"/>
    <x v="10"/>
    <s v="EOT"/>
    <s v="PAFF"/>
    <x v="1"/>
    <x v="1"/>
    <s v="NRES"/>
    <x v="0"/>
    <n v="58"/>
  </r>
  <r>
    <x v="2"/>
    <n v="2181"/>
    <s v="Spring 2018"/>
    <x v="3"/>
    <s v="EOT"/>
    <s v="CLAS"/>
    <x v="7"/>
    <x v="1"/>
    <s v="NRES"/>
    <x v="0"/>
    <n v="9282"/>
  </r>
  <r>
    <x v="2"/>
    <n v="2211"/>
    <s v="Spring 2021"/>
    <x v="9"/>
    <s v="EOT"/>
    <s v="CLAS"/>
    <x v="7"/>
    <x v="1"/>
    <s v="RES"/>
    <x v="1"/>
    <n v="45788"/>
  </r>
  <r>
    <x v="2"/>
    <n v="2224"/>
    <s v="Summer 2022"/>
    <x v="0"/>
    <s v="EOT"/>
    <s v="EDUC"/>
    <x v="2"/>
    <x v="1"/>
    <s v="RES"/>
    <x v="1"/>
    <n v="522"/>
  </r>
  <r>
    <x v="2"/>
    <n v="2254"/>
    <s v="Summer 2025"/>
    <x v="7"/>
    <s v="EOT"/>
    <s v="ENGR"/>
    <x v="6"/>
    <x v="0"/>
    <s v="NRES"/>
    <x v="0"/>
    <n v="125"/>
  </r>
  <r>
    <x v="2"/>
    <n v="2167"/>
    <s v="Fall 2016"/>
    <x v="1"/>
    <s v="EOT"/>
    <s v="PAFF"/>
    <x v="1"/>
    <x v="0"/>
    <s v="NRES"/>
    <x v="0"/>
    <n v="519"/>
  </r>
  <r>
    <x v="2"/>
    <n v="2257"/>
    <s v="Fall 2025"/>
    <x v="7"/>
    <s v="EOT"/>
    <s v="ARPL"/>
    <x v="4"/>
    <x v="1"/>
    <s v="RES"/>
    <x v="1"/>
    <n v="5608"/>
  </r>
  <r>
    <x v="2"/>
    <n v="2171"/>
    <s v="Spring 2017"/>
    <x v="1"/>
    <s v="EOT"/>
    <s v="PAFF"/>
    <x v="1"/>
    <x v="1"/>
    <s v="NRES"/>
    <x v="0"/>
    <n v="589"/>
  </r>
  <r>
    <x v="2"/>
    <n v="2177"/>
    <s v="Fall 2017"/>
    <x v="3"/>
    <s v="EOT"/>
    <s v="EDUC"/>
    <x v="2"/>
    <x v="1"/>
    <s v="RES"/>
    <x v="1"/>
    <n v="3025"/>
  </r>
  <r>
    <x v="2"/>
    <n v="2217"/>
    <s v="Fall 2021"/>
    <x v="8"/>
    <s v="EOT"/>
    <s v="EDUC"/>
    <x v="2"/>
    <x v="1"/>
    <s v="RES"/>
    <x v="1"/>
    <n v="3178"/>
  </r>
  <r>
    <x v="2"/>
    <n v="2217"/>
    <s v="Fall 2021"/>
    <x v="8"/>
    <s v="EOT"/>
    <s v="PAFF"/>
    <x v="1"/>
    <x v="1"/>
    <s v="NRES"/>
    <x v="0"/>
    <n v="537"/>
  </r>
  <r>
    <x v="2"/>
    <n v="2167"/>
    <s v="Fall 2016"/>
    <x v="1"/>
    <s v="EOT"/>
    <s v="NODG"/>
    <x v="8"/>
    <x v="1"/>
    <s v="NRES"/>
    <x v="0"/>
    <n v="108"/>
  </r>
  <r>
    <x v="2"/>
    <n v="2231"/>
    <s v="Spring 2023"/>
    <x v="0"/>
    <s v="EOT"/>
    <s v="ENGR"/>
    <x v="6"/>
    <x v="1"/>
    <s v="RES"/>
    <x v="1"/>
    <n v="12942"/>
  </r>
  <r>
    <x v="2"/>
    <n v="2224"/>
    <s v="Summer 2022"/>
    <x v="0"/>
    <s v="EOT"/>
    <s v="ENGR"/>
    <x v="6"/>
    <x v="1"/>
    <s v="RES"/>
    <x v="1"/>
    <n v="1987"/>
  </r>
  <r>
    <x v="2"/>
    <n v="2154"/>
    <s v="Summer 2015"/>
    <x v="2"/>
    <s v="EOT"/>
    <s v="ARPL"/>
    <x v="4"/>
    <x v="1"/>
    <s v="NRES"/>
    <x v="0"/>
    <n v="92"/>
  </r>
  <r>
    <x v="2"/>
    <n v="2171"/>
    <s v="Spring 2017"/>
    <x v="1"/>
    <s v="EOT"/>
    <s v="ENGR"/>
    <x v="6"/>
    <x v="1"/>
    <s v="RES"/>
    <x v="1"/>
    <n v="8950"/>
  </r>
  <r>
    <x v="2"/>
    <n v="2157"/>
    <s v="Fall 2015"/>
    <x v="2"/>
    <s v="EOT"/>
    <s v="ARPL"/>
    <x v="4"/>
    <x v="0"/>
    <s v="RES"/>
    <x v="1"/>
    <n v="3570"/>
  </r>
  <r>
    <x v="2"/>
    <n v="2211"/>
    <s v="Spring 2021"/>
    <x v="9"/>
    <s v="EOT"/>
    <s v="EDUC"/>
    <x v="2"/>
    <x v="1"/>
    <s v="RES"/>
    <x v="1"/>
    <n v="2819"/>
  </r>
  <r>
    <x v="2"/>
    <n v="2214"/>
    <s v="Summer 2021"/>
    <x v="8"/>
    <s v="EOT"/>
    <s v="BUSN"/>
    <x v="3"/>
    <x v="0"/>
    <s v="RES"/>
    <x v="1"/>
    <n v="2528"/>
  </r>
  <r>
    <x v="2"/>
    <n v="2254"/>
    <s v="Summer 2025"/>
    <x v="7"/>
    <s v="EOT"/>
    <s v="ARTM"/>
    <x v="0"/>
    <x v="1"/>
    <s v="RES"/>
    <x v="1"/>
    <n v="848"/>
  </r>
  <r>
    <x v="2"/>
    <n v="2244"/>
    <s v="Summer 2024"/>
    <x v="10"/>
    <s v="EOT"/>
    <s v="NODG"/>
    <x v="8"/>
    <x v="0"/>
    <s v="NRES"/>
    <x v="0"/>
    <n v="41"/>
  </r>
  <r>
    <x v="2"/>
    <n v="2164"/>
    <s v="Summer 2016"/>
    <x v="1"/>
    <s v="EOT"/>
    <s v="CLAS"/>
    <x v="7"/>
    <x v="0"/>
    <s v="NRES"/>
    <x v="0"/>
    <n v="70"/>
  </r>
  <r>
    <x v="2"/>
    <n v="2227"/>
    <s v="Fall 2022"/>
    <x v="0"/>
    <s v="EOT"/>
    <s v="PAFF"/>
    <x v="1"/>
    <x v="0"/>
    <s v="NRES"/>
    <x v="0"/>
    <n v="489"/>
  </r>
  <r>
    <x v="2"/>
    <n v="2167"/>
    <s v="Fall 2016"/>
    <x v="1"/>
    <s v="EOT"/>
    <s v="CLAS"/>
    <x v="7"/>
    <x v="0"/>
    <s v="RES"/>
    <x v="1"/>
    <n v="2488"/>
  </r>
  <r>
    <x v="2"/>
    <n v="2261"/>
    <s v="Spring 2026"/>
    <x v="7"/>
    <s v="CENSUS"/>
    <s v="EDUC"/>
    <x v="2"/>
    <x v="1"/>
    <s v="RES"/>
    <x v="1"/>
    <n v="2855"/>
  </r>
  <r>
    <x v="2"/>
    <n v="2204"/>
    <s v="Summer 2020"/>
    <x v="9"/>
    <s v="EOT"/>
    <s v="NODG"/>
    <x v="8"/>
    <x v="0"/>
    <s v="RES"/>
    <x v="1"/>
    <n v="701"/>
  </r>
  <r>
    <x v="2"/>
    <n v="2211"/>
    <s v="Spring 2021"/>
    <x v="9"/>
    <s v="EOT"/>
    <s v="ARTM"/>
    <x v="0"/>
    <x v="0"/>
    <s v="RES"/>
    <x v="1"/>
    <n v="122"/>
  </r>
  <r>
    <x v="2"/>
    <n v="2227"/>
    <s v="Fall 2022"/>
    <x v="0"/>
    <s v="EOT"/>
    <s v="ARPL"/>
    <x v="4"/>
    <x v="1"/>
    <s v="NRES"/>
    <x v="0"/>
    <n v="852"/>
  </r>
  <r>
    <x v="2"/>
    <n v="2207"/>
    <s v="Fall 2020"/>
    <x v="9"/>
    <s v="EOT"/>
    <s v="BUSN"/>
    <x v="3"/>
    <x v="1"/>
    <s v="RES"/>
    <x v="1"/>
    <n v="19275"/>
  </r>
  <r>
    <x v="2"/>
    <n v="2171"/>
    <s v="Spring 2017"/>
    <x v="1"/>
    <s v="EOT"/>
    <s v="BUSN"/>
    <x v="3"/>
    <x v="0"/>
    <s v="RES"/>
    <x v="1"/>
    <n v="5046"/>
  </r>
  <r>
    <x v="2"/>
    <n v="2214"/>
    <s v="Summer 2021"/>
    <x v="8"/>
    <s v="EOT"/>
    <s v="BUSN"/>
    <x v="3"/>
    <x v="0"/>
    <s v="NRES"/>
    <x v="0"/>
    <n v="491"/>
  </r>
  <r>
    <x v="2"/>
    <n v="2157"/>
    <s v="Fall 2015"/>
    <x v="2"/>
    <s v="EOT"/>
    <s v="ARPL"/>
    <x v="4"/>
    <x v="1"/>
    <s v="RES"/>
    <x v="1"/>
    <n v="2507"/>
  </r>
  <r>
    <x v="2"/>
    <n v="2191"/>
    <s v="Spring 2019"/>
    <x v="6"/>
    <s v="EOT"/>
    <s v="CLAS"/>
    <x v="7"/>
    <x v="0"/>
    <s v="RES"/>
    <x v="1"/>
    <n v="2352"/>
  </r>
  <r>
    <x v="2"/>
    <n v="2224"/>
    <s v="Summer 2022"/>
    <x v="0"/>
    <s v="EOT"/>
    <s v="ARPL"/>
    <x v="4"/>
    <x v="0"/>
    <s v="RES"/>
    <x v="1"/>
    <n v="339"/>
  </r>
  <r>
    <x v="2"/>
    <n v="2184"/>
    <s v="Summer 2018"/>
    <x v="6"/>
    <s v="EOT"/>
    <s v="ARTM"/>
    <x v="0"/>
    <x v="0"/>
    <s v="RES"/>
    <x v="1"/>
    <n v="37"/>
  </r>
  <r>
    <x v="2"/>
    <n v="2154"/>
    <s v="Summer 2015"/>
    <x v="2"/>
    <s v="EOT"/>
    <s v="ENGR"/>
    <x v="6"/>
    <x v="0"/>
    <s v="RES"/>
    <x v="1"/>
    <n v="133"/>
  </r>
  <r>
    <x v="2"/>
    <n v="2157"/>
    <s v="Fall 2015"/>
    <x v="2"/>
    <s v="EOT"/>
    <s v="EDUC"/>
    <x v="2"/>
    <x v="0"/>
    <s v="NRES"/>
    <x v="0"/>
    <n v="658"/>
  </r>
  <r>
    <x v="2"/>
    <n v="2241"/>
    <s v="Spring 2024"/>
    <x v="5"/>
    <s v="EOT"/>
    <s v="PAFF"/>
    <x v="1"/>
    <x v="1"/>
    <s v="NRES"/>
    <x v="0"/>
    <n v="341"/>
  </r>
  <r>
    <x v="2"/>
    <n v="2171"/>
    <s v="Spring 2017"/>
    <x v="1"/>
    <s v="EOT"/>
    <s v="ARTM"/>
    <x v="0"/>
    <x v="1"/>
    <s v="RES"/>
    <x v="1"/>
    <n v="11290"/>
  </r>
  <r>
    <x v="2"/>
    <n v="2197"/>
    <s v="Fall 2019"/>
    <x v="4"/>
    <s v="EOT"/>
    <s v="ARTM"/>
    <x v="0"/>
    <x v="1"/>
    <s v="RES"/>
    <x v="1"/>
    <n v="13427"/>
  </r>
  <r>
    <x v="2"/>
    <n v="2227"/>
    <s v="Fall 2022"/>
    <x v="0"/>
    <s v="EOT"/>
    <s v="CLAS"/>
    <x v="7"/>
    <x v="0"/>
    <s v="NRES"/>
    <x v="0"/>
    <n v="448"/>
  </r>
  <r>
    <x v="2"/>
    <n v="2201"/>
    <s v="Spring 2020"/>
    <x v="4"/>
    <s v="EOT"/>
    <s v="CLAS"/>
    <x v="7"/>
    <x v="0"/>
    <s v="RES"/>
    <x v="1"/>
    <n v="2517.5"/>
  </r>
  <r>
    <x v="2"/>
    <n v="2207"/>
    <s v="Fall 2020"/>
    <x v="9"/>
    <s v="EOT"/>
    <s v="ENGR"/>
    <x v="6"/>
    <x v="0"/>
    <s v="NRES"/>
    <x v="0"/>
    <n v="993"/>
  </r>
  <r>
    <x v="2"/>
    <n v="2217"/>
    <s v="Fall 2021"/>
    <x v="8"/>
    <s v="EOT"/>
    <s v="ARPL"/>
    <x v="4"/>
    <x v="0"/>
    <s v="RES"/>
    <x v="1"/>
    <n v="3536"/>
  </r>
  <r>
    <x v="2"/>
    <n v="2241"/>
    <s v="Spring 2024"/>
    <x v="5"/>
    <s v="EOT"/>
    <s v="ARPL"/>
    <x v="4"/>
    <x v="0"/>
    <s v="RES"/>
    <x v="1"/>
    <n v="2675"/>
  </r>
  <r>
    <x v="2"/>
    <n v="2161"/>
    <s v="Spring 2016"/>
    <x v="2"/>
    <s v="EOT"/>
    <s v="PAFF"/>
    <x v="1"/>
    <x v="1"/>
    <s v="NRES"/>
    <x v="0"/>
    <n v="386"/>
  </r>
  <r>
    <x v="2"/>
    <n v="2157"/>
    <s v="Fall 2015"/>
    <x v="2"/>
    <s v="EOT"/>
    <s v="EDUC"/>
    <x v="2"/>
    <x v="0"/>
    <s v="RES"/>
    <x v="1"/>
    <n v="6279"/>
  </r>
  <r>
    <x v="2"/>
    <n v="2231"/>
    <s v="Spring 2023"/>
    <x v="0"/>
    <s v="EOT"/>
    <s v="ARPL"/>
    <x v="4"/>
    <x v="1"/>
    <s v="RES"/>
    <x v="1"/>
    <n v="3974"/>
  </r>
  <r>
    <x v="2"/>
    <n v="2194"/>
    <s v="Summer 2019"/>
    <x v="4"/>
    <s v="EOT"/>
    <s v="ENGR"/>
    <x v="6"/>
    <x v="1"/>
    <s v="NRES"/>
    <x v="0"/>
    <n v="435"/>
  </r>
  <r>
    <x v="2"/>
    <n v="2227"/>
    <s v="Fall 2022"/>
    <x v="0"/>
    <s v="EOT"/>
    <s v="ARTM"/>
    <x v="0"/>
    <x v="1"/>
    <s v="NRES"/>
    <x v="0"/>
    <n v="3135"/>
  </r>
  <r>
    <x v="2"/>
    <n v="2214"/>
    <s v="Summer 2021"/>
    <x v="8"/>
    <s v="EOT"/>
    <s v="CLAS"/>
    <x v="7"/>
    <x v="0"/>
    <s v="RES"/>
    <x v="1"/>
    <n v="444"/>
  </r>
  <r>
    <x v="2"/>
    <n v="2174"/>
    <s v="Summer 2017"/>
    <x v="3"/>
    <s v="EOT"/>
    <s v="ARTM"/>
    <x v="0"/>
    <x v="0"/>
    <s v="NRES"/>
    <x v="0"/>
    <n v="24"/>
  </r>
  <r>
    <x v="2"/>
    <n v="2174"/>
    <s v="Summer 2017"/>
    <x v="3"/>
    <s v="EOT"/>
    <s v="PAFF"/>
    <x v="1"/>
    <x v="0"/>
    <s v="NRES"/>
    <x v="0"/>
    <n v="171"/>
  </r>
  <r>
    <x v="2"/>
    <n v="2201"/>
    <s v="Spring 2020"/>
    <x v="4"/>
    <s v="EOT"/>
    <s v="BUSN"/>
    <x v="3"/>
    <x v="0"/>
    <s v="NRES"/>
    <x v="0"/>
    <n v="1362"/>
  </r>
  <r>
    <x v="2"/>
    <n v="2177"/>
    <s v="Fall 2017"/>
    <x v="3"/>
    <s v="EOT"/>
    <s v="ARTM"/>
    <x v="0"/>
    <x v="0"/>
    <s v="RES"/>
    <x v="1"/>
    <n v="137"/>
  </r>
  <r>
    <x v="2"/>
    <n v="2221"/>
    <s v="Spring 2022"/>
    <x v="8"/>
    <s v="EOT"/>
    <s v="ARPL"/>
    <x v="4"/>
    <x v="0"/>
    <s v="NRES"/>
    <x v="0"/>
    <n v="499"/>
  </r>
  <r>
    <x v="2"/>
    <n v="2164"/>
    <s v="Summer 2016"/>
    <x v="1"/>
    <s v="EOT"/>
    <s v="ENGR"/>
    <x v="6"/>
    <x v="1"/>
    <s v="NRES"/>
    <x v="0"/>
    <n v="146"/>
  </r>
  <r>
    <x v="2"/>
    <n v="2157"/>
    <s v="Fall 2015"/>
    <x v="2"/>
    <s v="EOT"/>
    <s v="ARTM"/>
    <x v="0"/>
    <x v="0"/>
    <s v="RES"/>
    <x v="1"/>
    <n v="132"/>
  </r>
  <r>
    <x v="2"/>
    <n v="2187"/>
    <s v="Fall 2018"/>
    <x v="6"/>
    <s v="EOT"/>
    <s v="ENGR"/>
    <x v="6"/>
    <x v="1"/>
    <s v="RES"/>
    <x v="1"/>
    <n v="10737"/>
  </r>
  <r>
    <x v="2"/>
    <n v="2201"/>
    <s v="Spring 2020"/>
    <x v="4"/>
    <s v="EOT"/>
    <s v="ARPL"/>
    <x v="4"/>
    <x v="0"/>
    <s v="NRES"/>
    <x v="0"/>
    <n v="547"/>
  </r>
  <r>
    <x v="2"/>
    <n v="2174"/>
    <s v="Summer 2017"/>
    <x v="3"/>
    <s v="EOT"/>
    <s v="BUSN"/>
    <x v="3"/>
    <x v="0"/>
    <s v="RES"/>
    <x v="1"/>
    <n v="1933"/>
  </r>
  <r>
    <x v="2"/>
    <n v="2251"/>
    <s v="Spring 2025"/>
    <x v="10"/>
    <s v="EOT"/>
    <s v="BUSN"/>
    <x v="3"/>
    <x v="0"/>
    <s v="NRES"/>
    <x v="0"/>
    <n v="1665"/>
  </r>
  <r>
    <x v="2"/>
    <n v="2167"/>
    <s v="Fall 2016"/>
    <x v="1"/>
    <s v="EOT"/>
    <s v="ARPL"/>
    <x v="4"/>
    <x v="1"/>
    <s v="RES"/>
    <x v="1"/>
    <n v="3095"/>
  </r>
  <r>
    <x v="2"/>
    <n v="2224"/>
    <s v="Summer 2022"/>
    <x v="0"/>
    <s v="EOT"/>
    <s v="BUSN"/>
    <x v="3"/>
    <x v="1"/>
    <s v="RES"/>
    <x v="1"/>
    <n v="4284"/>
  </r>
  <r>
    <x v="2"/>
    <n v="2197"/>
    <s v="Fall 2019"/>
    <x v="4"/>
    <s v="EOT"/>
    <s v="ARPL"/>
    <x v="4"/>
    <x v="1"/>
    <s v="NRES"/>
    <x v="0"/>
    <n v="983"/>
  </r>
  <r>
    <x v="2"/>
    <n v="2211"/>
    <s v="Spring 2021"/>
    <x v="9"/>
    <s v="EOT"/>
    <s v="ARPL"/>
    <x v="4"/>
    <x v="1"/>
    <s v="RES"/>
    <x v="1"/>
    <n v="3590"/>
  </r>
  <r>
    <x v="2"/>
    <n v="2227"/>
    <s v="Fall 2022"/>
    <x v="0"/>
    <s v="EOT"/>
    <s v="ARTM"/>
    <x v="0"/>
    <x v="0"/>
    <s v="RES"/>
    <x v="1"/>
    <n v="187"/>
  </r>
  <r>
    <x v="2"/>
    <n v="2194"/>
    <s v="Summer 2019"/>
    <x v="4"/>
    <s v="EOT"/>
    <s v="ENGR"/>
    <x v="6"/>
    <x v="0"/>
    <s v="RES"/>
    <x v="1"/>
    <n v="170"/>
  </r>
  <r>
    <x v="2"/>
    <n v="2174"/>
    <s v="Summer 2017"/>
    <x v="3"/>
    <s v="EOT"/>
    <s v="ENGR"/>
    <x v="6"/>
    <x v="1"/>
    <s v="RES"/>
    <x v="1"/>
    <n v="1342"/>
  </r>
  <r>
    <x v="2"/>
    <n v="2257"/>
    <s v="Fall 2025"/>
    <x v="7"/>
    <s v="EOT"/>
    <s v="CLAS"/>
    <x v="7"/>
    <x v="1"/>
    <s v="NRES"/>
    <x v="0"/>
    <n v="5458"/>
  </r>
  <r>
    <x v="2"/>
    <n v="2234"/>
    <s v="Summer 2023"/>
    <x v="5"/>
    <s v="EOT"/>
    <s v="ARPL"/>
    <x v="4"/>
    <x v="0"/>
    <s v="RES"/>
    <x v="1"/>
    <n v="240"/>
  </r>
  <r>
    <x v="2"/>
    <n v="2201"/>
    <s v="Spring 2020"/>
    <x v="4"/>
    <s v="EOT"/>
    <s v="BUSN"/>
    <x v="3"/>
    <x v="1"/>
    <s v="NRES"/>
    <x v="0"/>
    <n v="2458"/>
  </r>
  <r>
    <x v="2"/>
    <n v="2187"/>
    <s v="Fall 2018"/>
    <x v="6"/>
    <s v="EOT"/>
    <s v="NODG"/>
    <x v="8"/>
    <x v="1"/>
    <s v="NRES"/>
    <x v="0"/>
    <n v="57"/>
  </r>
  <r>
    <x v="2"/>
    <n v="2204"/>
    <s v="Summer 2020"/>
    <x v="9"/>
    <s v="EOT"/>
    <s v="PAFF"/>
    <x v="1"/>
    <x v="0"/>
    <s v="NRES"/>
    <x v="0"/>
    <n v="162"/>
  </r>
  <r>
    <x v="2"/>
    <n v="2201"/>
    <s v="Spring 2020"/>
    <x v="4"/>
    <s v="EOT"/>
    <s v="ENGR"/>
    <x v="6"/>
    <x v="0"/>
    <s v="RES"/>
    <x v="1"/>
    <n v="1281.5"/>
  </r>
  <r>
    <x v="2"/>
    <n v="2184"/>
    <s v="Summer 2018"/>
    <x v="6"/>
    <s v="EOT"/>
    <s v="EDUC"/>
    <x v="2"/>
    <x v="0"/>
    <s v="NRES"/>
    <x v="0"/>
    <n v="244"/>
  </r>
  <r>
    <x v="2"/>
    <n v="2154"/>
    <s v="Summer 2015"/>
    <x v="2"/>
    <s v="EOT"/>
    <s v="ENGR"/>
    <x v="6"/>
    <x v="1"/>
    <s v="NRES"/>
    <x v="0"/>
    <n v="173"/>
  </r>
  <r>
    <x v="2"/>
    <n v="2241"/>
    <s v="Spring 2024"/>
    <x v="5"/>
    <s v="EOT"/>
    <s v="EDUC"/>
    <x v="2"/>
    <x v="0"/>
    <s v="RES"/>
    <x v="1"/>
    <n v="4923"/>
  </r>
  <r>
    <x v="2"/>
    <n v="2254"/>
    <s v="Summer 2025"/>
    <x v="7"/>
    <s v="EOT"/>
    <s v="PAFF"/>
    <x v="1"/>
    <x v="0"/>
    <s v="NRES"/>
    <x v="0"/>
    <n v="66"/>
  </r>
  <r>
    <x v="2"/>
    <n v="2204"/>
    <s v="Summer 2020"/>
    <x v="9"/>
    <s v="EOT"/>
    <s v="EDUC"/>
    <x v="2"/>
    <x v="0"/>
    <s v="NRES"/>
    <x v="0"/>
    <n v="276"/>
  </r>
  <r>
    <x v="2"/>
    <n v="2237"/>
    <s v="Fall 2023"/>
    <x v="5"/>
    <s v="EOT"/>
    <s v="BUSN"/>
    <x v="3"/>
    <x v="0"/>
    <s v="RES"/>
    <x v="1"/>
    <n v="6127"/>
  </r>
  <r>
    <x v="2"/>
    <n v="2157"/>
    <s v="Fall 2015"/>
    <x v="2"/>
    <s v="EOT"/>
    <s v="CLAS"/>
    <x v="7"/>
    <x v="0"/>
    <s v="NRES"/>
    <x v="0"/>
    <n v="712"/>
  </r>
  <r>
    <x v="2"/>
    <n v="2164"/>
    <s v="Summer 2016"/>
    <x v="1"/>
    <s v="EOT"/>
    <s v="NODG"/>
    <x v="8"/>
    <x v="1"/>
    <s v="RES"/>
    <x v="1"/>
    <n v="654"/>
  </r>
  <r>
    <x v="2"/>
    <n v="2181"/>
    <s v="Spring 2018"/>
    <x v="3"/>
    <s v="EOT"/>
    <s v="NODG"/>
    <x v="8"/>
    <x v="0"/>
    <s v="NRES"/>
    <x v="0"/>
    <n v="221"/>
  </r>
  <r>
    <x v="2"/>
    <n v="2257"/>
    <s v="Fall 2025"/>
    <x v="7"/>
    <s v="EOT"/>
    <s v="NODG"/>
    <x v="8"/>
    <x v="1"/>
    <s v="NRES"/>
    <x v="0"/>
    <n v="51"/>
  </r>
  <r>
    <x v="2"/>
    <n v="2237"/>
    <s v="Fall 2023"/>
    <x v="5"/>
    <s v="EOT"/>
    <s v="ENGR"/>
    <x v="6"/>
    <x v="0"/>
    <s v="RES"/>
    <x v="1"/>
    <n v="916"/>
  </r>
  <r>
    <x v="2"/>
    <n v="2187"/>
    <s v="Fall 2018"/>
    <x v="6"/>
    <s v="EOT"/>
    <s v="BUSN"/>
    <x v="3"/>
    <x v="1"/>
    <s v="NRES"/>
    <x v="0"/>
    <n v="2386"/>
  </r>
  <r>
    <x v="2"/>
    <n v="2254"/>
    <s v="Summer 2025"/>
    <x v="7"/>
    <s v="EOT"/>
    <s v="CLAS"/>
    <x v="7"/>
    <x v="0"/>
    <s v="RES"/>
    <x v="1"/>
    <n v="282"/>
  </r>
  <r>
    <x v="2"/>
    <n v="2174"/>
    <s v="Summer 2017"/>
    <x v="3"/>
    <s v="EOT"/>
    <s v="CLAS"/>
    <x v="7"/>
    <x v="1"/>
    <s v="RES"/>
    <x v="1"/>
    <n v="9512"/>
  </r>
  <r>
    <x v="2"/>
    <n v="2224"/>
    <s v="Summer 2022"/>
    <x v="0"/>
    <s v="EOT"/>
    <s v="EDUC"/>
    <x v="2"/>
    <x v="1"/>
    <s v="NRES"/>
    <x v="0"/>
    <n v="62"/>
  </r>
  <r>
    <x v="2"/>
    <n v="2164"/>
    <s v="Summer 2016"/>
    <x v="1"/>
    <s v="EOT"/>
    <s v="NODG"/>
    <x v="8"/>
    <x v="0"/>
    <s v="RES"/>
    <x v="1"/>
    <n v="485"/>
  </r>
  <r>
    <x v="2"/>
    <n v="2177"/>
    <s v="Fall 2017"/>
    <x v="3"/>
    <s v="EOT"/>
    <s v="BUSN"/>
    <x v="3"/>
    <x v="0"/>
    <s v="RES"/>
    <x v="1"/>
    <n v="4737"/>
  </r>
  <r>
    <x v="2"/>
    <n v="2184"/>
    <s v="Summer 2018"/>
    <x v="6"/>
    <s v="EOT"/>
    <s v="NODG"/>
    <x v="8"/>
    <x v="1"/>
    <s v="NRES"/>
    <x v="0"/>
    <n v="98"/>
  </r>
  <r>
    <x v="2"/>
    <n v="2197"/>
    <s v="Fall 2019"/>
    <x v="4"/>
    <s v="EOT"/>
    <s v="BUSN"/>
    <x v="3"/>
    <x v="1"/>
    <s v="RES"/>
    <x v="1"/>
    <n v="17876"/>
  </r>
  <r>
    <x v="2"/>
    <n v="2201"/>
    <s v="Spring 2020"/>
    <x v="4"/>
    <s v="EOT"/>
    <s v="EDUC"/>
    <x v="2"/>
    <x v="1"/>
    <s v="RES"/>
    <x v="1"/>
    <n v="2980"/>
  </r>
  <r>
    <x v="2"/>
    <n v="2161"/>
    <s v="Spring 2016"/>
    <x v="2"/>
    <s v="EOT"/>
    <s v="PAFF"/>
    <x v="1"/>
    <x v="0"/>
    <s v="NRES"/>
    <x v="0"/>
    <n v="488"/>
  </r>
  <r>
    <x v="2"/>
    <n v="2231"/>
    <s v="Spring 2023"/>
    <x v="0"/>
    <s v="EOT"/>
    <s v="NODG"/>
    <x v="8"/>
    <x v="1"/>
    <s v="RES"/>
    <x v="1"/>
    <n v="842"/>
  </r>
  <r>
    <x v="2"/>
    <n v="2174"/>
    <s v="Summer 2017"/>
    <x v="3"/>
    <s v="EOT"/>
    <s v="CLAS"/>
    <x v="7"/>
    <x v="0"/>
    <s v="NRES"/>
    <x v="0"/>
    <n v="44"/>
  </r>
  <r>
    <x v="2"/>
    <n v="2191"/>
    <s v="Spring 2019"/>
    <x v="6"/>
    <s v="EOT"/>
    <s v="CLAS"/>
    <x v="7"/>
    <x v="1"/>
    <s v="NRES"/>
    <x v="0"/>
    <n v="9268"/>
  </r>
  <r>
    <x v="2"/>
    <n v="2164"/>
    <s v="Summer 2016"/>
    <x v="1"/>
    <s v="EOT"/>
    <s v="BUSN"/>
    <x v="3"/>
    <x v="0"/>
    <s v="NRES"/>
    <x v="0"/>
    <n v="338"/>
  </r>
  <r>
    <x v="2"/>
    <n v="2167"/>
    <s v="Fall 2016"/>
    <x v="1"/>
    <s v="EOT"/>
    <s v="ENGR"/>
    <x v="6"/>
    <x v="0"/>
    <s v="RES"/>
    <x v="1"/>
    <n v="1316.5"/>
  </r>
  <r>
    <x v="2"/>
    <n v="2251"/>
    <s v="Spring 2025"/>
    <x v="10"/>
    <s v="EOT"/>
    <s v="EDUC"/>
    <x v="2"/>
    <x v="0"/>
    <s v="NRES"/>
    <x v="0"/>
    <n v="840"/>
  </r>
  <r>
    <x v="2"/>
    <n v="2204"/>
    <s v="Summer 2020"/>
    <x v="9"/>
    <s v="EOT"/>
    <s v="EDUC"/>
    <x v="2"/>
    <x v="1"/>
    <s v="RES"/>
    <x v="1"/>
    <n v="779"/>
  </r>
  <r>
    <x v="2"/>
    <n v="2214"/>
    <s v="Summer 2021"/>
    <x v="8"/>
    <s v="EOT"/>
    <s v="EDUC"/>
    <x v="2"/>
    <x v="0"/>
    <s v="NRES"/>
    <x v="0"/>
    <n v="347"/>
  </r>
  <r>
    <x v="2"/>
    <n v="2221"/>
    <s v="Spring 2022"/>
    <x v="8"/>
    <s v="EOT"/>
    <s v="ARTM"/>
    <x v="0"/>
    <x v="1"/>
    <s v="NRES"/>
    <x v="0"/>
    <n v="2618"/>
  </r>
  <r>
    <x v="2"/>
    <n v="2171"/>
    <s v="Spring 2017"/>
    <x v="1"/>
    <s v="EOT"/>
    <s v="ARTM"/>
    <x v="0"/>
    <x v="1"/>
    <s v="NRES"/>
    <x v="0"/>
    <n v="2308"/>
  </r>
  <r>
    <x v="2"/>
    <n v="2161"/>
    <s v="Spring 2016"/>
    <x v="2"/>
    <s v="EOT"/>
    <s v="ARTM"/>
    <x v="0"/>
    <x v="0"/>
    <s v="RES"/>
    <x v="1"/>
    <n v="115"/>
  </r>
  <r>
    <x v="2"/>
    <n v="2224"/>
    <s v="Summer 2022"/>
    <x v="0"/>
    <s v="EOT"/>
    <s v="ARPL"/>
    <x v="4"/>
    <x v="1"/>
    <s v="RES"/>
    <x v="1"/>
    <n v="478"/>
  </r>
  <r>
    <x v="2"/>
    <n v="2207"/>
    <s v="Fall 2020"/>
    <x v="9"/>
    <s v="EOT"/>
    <s v="ENGR"/>
    <x v="6"/>
    <x v="0"/>
    <s v="RES"/>
    <x v="1"/>
    <n v="1517.5"/>
  </r>
  <r>
    <x v="2"/>
    <n v="2191"/>
    <s v="Spring 2019"/>
    <x v="6"/>
    <s v="EOT"/>
    <s v="EDUC"/>
    <x v="2"/>
    <x v="1"/>
    <s v="RES"/>
    <x v="1"/>
    <n v="2813"/>
  </r>
  <r>
    <x v="2"/>
    <n v="2187"/>
    <s v="Fall 2018"/>
    <x v="6"/>
    <s v="EOT"/>
    <s v="ARPL"/>
    <x v="4"/>
    <x v="0"/>
    <s v="NRES"/>
    <x v="0"/>
    <n v="850"/>
  </r>
  <r>
    <x v="2"/>
    <n v="2201"/>
    <s v="Spring 2020"/>
    <x v="4"/>
    <s v="EOT"/>
    <s v="NODG"/>
    <x v="8"/>
    <x v="0"/>
    <s v="NRES"/>
    <x v="0"/>
    <n v="185"/>
  </r>
  <r>
    <x v="2"/>
    <n v="2257"/>
    <s v="Fall 2025"/>
    <x v="7"/>
    <s v="EOT"/>
    <s v="BUSN"/>
    <x v="3"/>
    <x v="0"/>
    <s v="NRES"/>
    <x v="0"/>
    <n v="1495"/>
  </r>
  <r>
    <x v="2"/>
    <n v="2234"/>
    <s v="Summer 2023"/>
    <x v="5"/>
    <s v="EOT"/>
    <s v="ARPL"/>
    <x v="4"/>
    <x v="0"/>
    <s v="NRES"/>
    <x v="0"/>
    <n v="45"/>
  </r>
  <r>
    <x v="2"/>
    <n v="2244"/>
    <s v="Summer 2024"/>
    <x v="10"/>
    <s v="EOT"/>
    <s v="ARTM"/>
    <x v="0"/>
    <x v="0"/>
    <s v="NRES"/>
    <x v="0"/>
    <n v="20"/>
  </r>
  <r>
    <x v="2"/>
    <n v="2234"/>
    <s v="Summer 2023"/>
    <x v="5"/>
    <s v="EOT"/>
    <s v="CLAS"/>
    <x v="7"/>
    <x v="1"/>
    <s v="RES"/>
    <x v="1"/>
    <n v="7977"/>
  </r>
  <r>
    <x v="2"/>
    <n v="2177"/>
    <s v="Fall 2017"/>
    <x v="3"/>
    <s v="EOT"/>
    <s v="EDUC"/>
    <x v="2"/>
    <x v="0"/>
    <s v="NRES"/>
    <x v="0"/>
    <n v="593"/>
  </r>
  <r>
    <x v="2"/>
    <n v="2217"/>
    <s v="Fall 2021"/>
    <x v="8"/>
    <s v="EOT"/>
    <s v="NODG"/>
    <x v="8"/>
    <x v="1"/>
    <s v="RES"/>
    <x v="1"/>
    <n v="925"/>
  </r>
  <r>
    <x v="2"/>
    <n v="2234"/>
    <s v="Summer 2023"/>
    <x v="5"/>
    <s v="EOT"/>
    <s v="BUSN"/>
    <x v="3"/>
    <x v="1"/>
    <s v="RES"/>
    <x v="1"/>
    <n v="4314"/>
  </r>
  <r>
    <x v="2"/>
    <n v="2237"/>
    <s v="Fall 2023"/>
    <x v="5"/>
    <s v="EOT"/>
    <s v="CLAS"/>
    <x v="7"/>
    <x v="1"/>
    <s v="NRES"/>
    <x v="0"/>
    <n v="5890"/>
  </r>
  <r>
    <x v="2"/>
    <n v="2234"/>
    <s v="Summer 2023"/>
    <x v="5"/>
    <s v="EOT"/>
    <s v="PAFF"/>
    <x v="1"/>
    <x v="1"/>
    <s v="NRES"/>
    <x v="0"/>
    <n v="48"/>
  </r>
  <r>
    <x v="2"/>
    <n v="2191"/>
    <s v="Spring 2019"/>
    <x v="6"/>
    <s v="EOT"/>
    <s v="BUSN"/>
    <x v="3"/>
    <x v="1"/>
    <s v="RES"/>
    <x v="1"/>
    <n v="13702"/>
  </r>
  <r>
    <x v="2"/>
    <n v="2177"/>
    <s v="Fall 2017"/>
    <x v="3"/>
    <s v="EOT"/>
    <s v="CLAS"/>
    <x v="7"/>
    <x v="1"/>
    <s v="RES"/>
    <x v="1"/>
    <n v="63012"/>
  </r>
  <r>
    <x v="2"/>
    <n v="2217"/>
    <s v="Fall 2021"/>
    <x v="8"/>
    <s v="EOT"/>
    <s v="CLAS"/>
    <x v="7"/>
    <x v="1"/>
    <s v="RES"/>
    <x v="1"/>
    <n v="48140"/>
  </r>
  <r>
    <x v="2"/>
    <n v="2214"/>
    <s v="Summer 2021"/>
    <x v="8"/>
    <s v="EOT"/>
    <s v="PAFF"/>
    <x v="1"/>
    <x v="0"/>
    <s v="NRES"/>
    <x v="0"/>
    <n v="167"/>
  </r>
  <r>
    <x v="2"/>
    <n v="2241"/>
    <s v="Spring 2024"/>
    <x v="5"/>
    <s v="EOT"/>
    <s v="ARTM"/>
    <x v="0"/>
    <x v="1"/>
    <s v="RES"/>
    <x v="1"/>
    <n v="11547"/>
  </r>
  <r>
    <x v="2"/>
    <n v="2177"/>
    <s v="Fall 2017"/>
    <x v="3"/>
    <s v="EOT"/>
    <s v="ARPL"/>
    <x v="4"/>
    <x v="0"/>
    <s v="RES"/>
    <x v="1"/>
    <n v="3630"/>
  </r>
  <r>
    <x v="2"/>
    <n v="2187"/>
    <s v="Fall 2018"/>
    <x v="6"/>
    <s v="EOT"/>
    <s v="NODG"/>
    <x v="8"/>
    <x v="1"/>
    <s v="RES"/>
    <x v="1"/>
    <n v="690"/>
  </r>
  <r>
    <x v="2"/>
    <n v="2161"/>
    <s v="Spring 2016"/>
    <x v="2"/>
    <s v="EOT"/>
    <s v="PAFF"/>
    <x v="1"/>
    <x v="0"/>
    <s v="RES"/>
    <x v="1"/>
    <n v="1517"/>
  </r>
  <r>
    <x v="2"/>
    <n v="2161"/>
    <s v="Spring 2016"/>
    <x v="2"/>
    <s v="EOT"/>
    <s v="ARPL"/>
    <x v="4"/>
    <x v="0"/>
    <s v="RES"/>
    <x v="1"/>
    <n v="3287"/>
  </r>
  <r>
    <x v="2"/>
    <n v="2191"/>
    <s v="Spring 2019"/>
    <x v="6"/>
    <s v="EOT"/>
    <s v="NODG"/>
    <x v="8"/>
    <x v="0"/>
    <s v="RES"/>
    <x v="1"/>
    <n v="1425"/>
  </r>
  <r>
    <x v="2"/>
    <n v="2194"/>
    <s v="Summer 2019"/>
    <x v="4"/>
    <s v="EOT"/>
    <s v="BUSN"/>
    <x v="3"/>
    <x v="0"/>
    <s v="RES"/>
    <x v="1"/>
    <n v="1570"/>
  </r>
  <r>
    <x v="2"/>
    <n v="2207"/>
    <s v="Fall 2020"/>
    <x v="9"/>
    <s v="EOT"/>
    <s v="EDUC"/>
    <x v="2"/>
    <x v="0"/>
    <s v="NRES"/>
    <x v="0"/>
    <n v="562"/>
  </r>
  <r>
    <x v="2"/>
    <n v="2194"/>
    <s v="Summer 2019"/>
    <x v="4"/>
    <s v="EOT"/>
    <s v="EDUC"/>
    <x v="2"/>
    <x v="0"/>
    <s v="NRES"/>
    <x v="0"/>
    <n v="233"/>
  </r>
  <r>
    <x v="2"/>
    <n v="2207"/>
    <s v="Fall 2020"/>
    <x v="9"/>
    <s v="EOT"/>
    <s v="ARTM"/>
    <x v="0"/>
    <x v="0"/>
    <s v="NRES"/>
    <x v="0"/>
    <n v="43"/>
  </r>
  <r>
    <x v="2"/>
    <n v="2161"/>
    <s v="Spring 2016"/>
    <x v="2"/>
    <s v="EOT"/>
    <s v="PAFF"/>
    <x v="1"/>
    <x v="1"/>
    <s v="RES"/>
    <x v="1"/>
    <n v="2619"/>
  </r>
  <r>
    <x v="2"/>
    <n v="2157"/>
    <s v="Fall 2015"/>
    <x v="2"/>
    <s v="EOT"/>
    <s v="PAFF"/>
    <x v="1"/>
    <x v="1"/>
    <s v="NRES"/>
    <x v="0"/>
    <n v="343"/>
  </r>
  <r>
    <x v="2"/>
    <n v="2154"/>
    <s v="Summer 2015"/>
    <x v="2"/>
    <s v="EOT"/>
    <s v="ARPL"/>
    <x v="4"/>
    <x v="0"/>
    <s v="NRES"/>
    <x v="0"/>
    <n v="57"/>
  </r>
  <r>
    <x v="2"/>
    <n v="2217"/>
    <s v="Fall 2021"/>
    <x v="8"/>
    <s v="EOT"/>
    <s v="NODG"/>
    <x v="8"/>
    <x v="0"/>
    <s v="RES"/>
    <x v="1"/>
    <n v="1087"/>
  </r>
  <r>
    <x v="2"/>
    <n v="2244"/>
    <s v="Summer 2024"/>
    <x v="10"/>
    <s v="EOT"/>
    <s v="NODG"/>
    <x v="8"/>
    <x v="0"/>
    <s v="RES"/>
    <x v="1"/>
    <n v="332"/>
  </r>
  <r>
    <x v="2"/>
    <n v="2167"/>
    <s v="Fall 2016"/>
    <x v="1"/>
    <s v="EOT"/>
    <s v="ENGR"/>
    <x v="6"/>
    <x v="0"/>
    <s v="NRES"/>
    <x v="0"/>
    <n v="1326.5"/>
  </r>
  <r>
    <x v="2"/>
    <n v="2171"/>
    <s v="Spring 2017"/>
    <x v="1"/>
    <s v="EOT"/>
    <s v="EDUC"/>
    <x v="2"/>
    <x v="0"/>
    <s v="RES"/>
    <x v="1"/>
    <n v="5757"/>
  </r>
  <r>
    <x v="2"/>
    <n v="2211"/>
    <s v="Spring 2021"/>
    <x v="9"/>
    <s v="EOT"/>
    <s v="PAFF"/>
    <x v="1"/>
    <x v="0"/>
    <s v="RES"/>
    <x v="1"/>
    <n v="2006"/>
  </r>
  <r>
    <x v="2"/>
    <n v="2204"/>
    <s v="Summer 2020"/>
    <x v="9"/>
    <s v="EOT"/>
    <s v="PAFF"/>
    <x v="1"/>
    <x v="0"/>
    <s v="RES"/>
    <x v="1"/>
    <n v="897"/>
  </r>
  <r>
    <x v="2"/>
    <n v="2211"/>
    <s v="Spring 2021"/>
    <x v="9"/>
    <s v="EOT"/>
    <s v="EDUC"/>
    <x v="2"/>
    <x v="0"/>
    <s v="NRES"/>
    <x v="0"/>
    <n v="600"/>
  </r>
  <r>
    <x v="2"/>
    <n v="2221"/>
    <s v="Spring 2022"/>
    <x v="8"/>
    <s v="EOT"/>
    <s v="BUSN"/>
    <x v="3"/>
    <x v="1"/>
    <s v="NRES"/>
    <x v="0"/>
    <n v="2854"/>
  </r>
  <r>
    <x v="2"/>
    <n v="2187"/>
    <s v="Fall 2018"/>
    <x v="6"/>
    <s v="EOT"/>
    <s v="EDUC"/>
    <x v="2"/>
    <x v="1"/>
    <s v="NRES"/>
    <x v="0"/>
    <n v="319"/>
  </r>
  <r>
    <x v="2"/>
    <n v="2261"/>
    <s v="Spring 2026"/>
    <x v="7"/>
    <s v="CENSUS"/>
    <s v="CLAS"/>
    <x v="7"/>
    <x v="1"/>
    <s v="NRES"/>
    <x v="0"/>
    <n v="4732"/>
  </r>
  <r>
    <x v="2"/>
    <n v="2224"/>
    <s v="Summer 2022"/>
    <x v="0"/>
    <s v="EOT"/>
    <s v="ENGR"/>
    <x v="6"/>
    <x v="0"/>
    <s v="NRES"/>
    <x v="0"/>
    <n v="219"/>
  </r>
  <r>
    <x v="2"/>
    <n v="2244"/>
    <s v="Summer 2024"/>
    <x v="10"/>
    <s v="EOT"/>
    <s v="ENGR"/>
    <x v="6"/>
    <x v="1"/>
    <s v="NRES"/>
    <x v="0"/>
    <n v="715"/>
  </r>
  <r>
    <x v="2"/>
    <n v="2234"/>
    <s v="Summer 2023"/>
    <x v="5"/>
    <s v="EOT"/>
    <s v="CLAS"/>
    <x v="7"/>
    <x v="0"/>
    <s v="RES"/>
    <x v="1"/>
    <n v="277"/>
  </r>
  <r>
    <x v="2"/>
    <n v="2261"/>
    <s v="Spring 2026"/>
    <x v="7"/>
    <s v="CENSUS"/>
    <s v="PAFF"/>
    <x v="1"/>
    <x v="0"/>
    <s v="RES"/>
    <x v="1"/>
    <n v="1686"/>
  </r>
  <r>
    <x v="2"/>
    <n v="2234"/>
    <s v="Summer 2023"/>
    <x v="5"/>
    <s v="EOT"/>
    <s v="NODG"/>
    <x v="8"/>
    <x v="0"/>
    <s v="NRES"/>
    <x v="0"/>
    <n v="32"/>
  </r>
  <r>
    <x v="2"/>
    <n v="2237"/>
    <s v="Fall 2023"/>
    <x v="5"/>
    <s v="EOT"/>
    <s v="ARTM"/>
    <x v="0"/>
    <x v="1"/>
    <s v="RES"/>
    <x v="1"/>
    <n v="12477"/>
  </r>
  <r>
    <x v="2"/>
    <n v="2244"/>
    <s v="Summer 2024"/>
    <x v="10"/>
    <s v="EOT"/>
    <s v="EDUC"/>
    <x v="2"/>
    <x v="0"/>
    <s v="RES"/>
    <x v="1"/>
    <n v="3085"/>
  </r>
  <r>
    <x v="2"/>
    <n v="2211"/>
    <s v="Spring 2021"/>
    <x v="9"/>
    <s v="EOT"/>
    <s v="CLAS"/>
    <x v="7"/>
    <x v="0"/>
    <s v="RES"/>
    <x v="1"/>
    <n v="2599.5"/>
  </r>
  <r>
    <x v="2"/>
    <n v="2187"/>
    <s v="Fall 2018"/>
    <x v="6"/>
    <s v="EOT"/>
    <s v="EDUC"/>
    <x v="2"/>
    <x v="0"/>
    <s v="RES"/>
    <x v="1"/>
    <n v="6368"/>
  </r>
  <r>
    <x v="2"/>
    <n v="2221"/>
    <s v="Spring 2022"/>
    <x v="8"/>
    <s v="EOT"/>
    <s v="BUSN"/>
    <x v="3"/>
    <x v="0"/>
    <s v="RES"/>
    <x v="1"/>
    <n v="7032"/>
  </r>
  <r>
    <x v="2"/>
    <n v="2184"/>
    <s v="Summer 2018"/>
    <x v="6"/>
    <s v="EOT"/>
    <s v="ARTM"/>
    <x v="0"/>
    <x v="0"/>
    <s v="NRES"/>
    <x v="0"/>
    <n v="30"/>
  </r>
  <r>
    <x v="2"/>
    <n v="2257"/>
    <s v="Fall 2025"/>
    <x v="7"/>
    <s v="EOT"/>
    <s v="ENGR"/>
    <x v="6"/>
    <x v="0"/>
    <s v="NRES"/>
    <x v="0"/>
    <n v="943"/>
  </r>
  <r>
    <x v="2"/>
    <n v="2194"/>
    <s v="Summer 2019"/>
    <x v="4"/>
    <s v="EOT"/>
    <s v="PAFF"/>
    <x v="1"/>
    <x v="1"/>
    <s v="RES"/>
    <x v="1"/>
    <n v="890"/>
  </r>
  <r>
    <x v="2"/>
    <n v="2244"/>
    <s v="Summer 2024"/>
    <x v="10"/>
    <s v="EOT"/>
    <s v="ARTM"/>
    <x v="0"/>
    <x v="1"/>
    <s v="RES"/>
    <x v="1"/>
    <n v="1075"/>
  </r>
  <r>
    <x v="2"/>
    <n v="2187"/>
    <s v="Fall 2018"/>
    <x v="6"/>
    <s v="EOT"/>
    <s v="BUSN"/>
    <x v="3"/>
    <x v="0"/>
    <s v="NRES"/>
    <x v="0"/>
    <n v="1588"/>
  </r>
  <r>
    <x v="2"/>
    <n v="2221"/>
    <s v="Spring 2022"/>
    <x v="8"/>
    <s v="EOT"/>
    <s v="NODG"/>
    <x v="8"/>
    <x v="1"/>
    <s v="NRES"/>
    <x v="0"/>
    <n v="144"/>
  </r>
  <r>
    <x v="2"/>
    <n v="2234"/>
    <s v="Summer 2023"/>
    <x v="5"/>
    <s v="EOT"/>
    <s v="EDUC"/>
    <x v="2"/>
    <x v="0"/>
    <s v="RES"/>
    <x v="1"/>
    <n v="2807"/>
  </r>
  <r>
    <x v="2"/>
    <n v="2237"/>
    <s v="Fall 2023"/>
    <x v="5"/>
    <s v="EOT"/>
    <s v="ENGR"/>
    <x v="6"/>
    <x v="1"/>
    <s v="RES"/>
    <x v="1"/>
    <n v="13899"/>
  </r>
  <r>
    <x v="2"/>
    <n v="2177"/>
    <s v="Fall 2017"/>
    <x v="3"/>
    <s v="EOT"/>
    <s v="CLAS"/>
    <x v="7"/>
    <x v="0"/>
    <s v="RES"/>
    <x v="1"/>
    <n v="2410"/>
  </r>
  <r>
    <x v="2"/>
    <n v="2187"/>
    <s v="Fall 2018"/>
    <x v="6"/>
    <s v="EOT"/>
    <s v="ARTM"/>
    <x v="0"/>
    <x v="1"/>
    <s v="NRES"/>
    <x v="0"/>
    <n v="3237"/>
  </r>
  <r>
    <x v="2"/>
    <n v="2174"/>
    <s v="Summer 2017"/>
    <x v="3"/>
    <s v="EOT"/>
    <s v="EDUC"/>
    <x v="2"/>
    <x v="1"/>
    <s v="RES"/>
    <x v="1"/>
    <n v="570"/>
  </r>
  <r>
    <x v="2"/>
    <n v="2174"/>
    <s v="Summer 2017"/>
    <x v="3"/>
    <s v="EOT"/>
    <s v="ARPL"/>
    <x v="4"/>
    <x v="0"/>
    <s v="NRES"/>
    <x v="0"/>
    <n v="55"/>
  </r>
  <r>
    <x v="2"/>
    <n v="2167"/>
    <s v="Fall 2016"/>
    <x v="1"/>
    <s v="EOT"/>
    <s v="ARPL"/>
    <x v="4"/>
    <x v="0"/>
    <s v="NRES"/>
    <x v="0"/>
    <n v="770"/>
  </r>
  <r>
    <x v="2"/>
    <n v="2214"/>
    <s v="Summer 2021"/>
    <x v="8"/>
    <s v="EOT"/>
    <s v="ENGR"/>
    <x v="6"/>
    <x v="0"/>
    <s v="RES"/>
    <x v="1"/>
    <n v="157"/>
  </r>
  <r>
    <x v="2"/>
    <n v="2214"/>
    <s v="Summer 2021"/>
    <x v="8"/>
    <s v="EOT"/>
    <s v="CLAS"/>
    <x v="7"/>
    <x v="1"/>
    <s v="RES"/>
    <x v="1"/>
    <n v="9279"/>
  </r>
  <r>
    <x v="2"/>
    <n v="2221"/>
    <s v="Spring 2022"/>
    <x v="8"/>
    <s v="EOT"/>
    <s v="PAFF"/>
    <x v="1"/>
    <x v="0"/>
    <s v="RES"/>
    <x v="1"/>
    <n v="1791"/>
  </r>
  <r>
    <x v="2"/>
    <n v="2207"/>
    <s v="Fall 2020"/>
    <x v="9"/>
    <s v="EOT"/>
    <s v="BUSN"/>
    <x v="3"/>
    <x v="1"/>
    <s v="NRES"/>
    <x v="0"/>
    <n v="2493"/>
  </r>
  <r>
    <x v="2"/>
    <n v="2224"/>
    <s v="Summer 2022"/>
    <x v="0"/>
    <s v="EOT"/>
    <s v="BUSN"/>
    <x v="3"/>
    <x v="1"/>
    <s v="NRES"/>
    <x v="0"/>
    <n v="631"/>
  </r>
  <r>
    <x v="2"/>
    <n v="2154"/>
    <s v="Summer 2015"/>
    <x v="2"/>
    <s v="EOT"/>
    <s v="ARTM"/>
    <x v="0"/>
    <x v="1"/>
    <s v="RES"/>
    <x v="1"/>
    <n v="706"/>
  </r>
  <r>
    <x v="2"/>
    <n v="2154"/>
    <s v="Summer 2015"/>
    <x v="2"/>
    <s v="EOT"/>
    <s v="NODG"/>
    <x v="8"/>
    <x v="0"/>
    <s v="NRES"/>
    <x v="0"/>
    <n v="95"/>
  </r>
  <r>
    <x v="2"/>
    <n v="2191"/>
    <s v="Spring 2019"/>
    <x v="6"/>
    <s v="EOT"/>
    <s v="EDUC"/>
    <x v="2"/>
    <x v="0"/>
    <s v="RES"/>
    <x v="1"/>
    <n v="6221"/>
  </r>
  <r>
    <x v="2"/>
    <n v="2231"/>
    <s v="Spring 2023"/>
    <x v="0"/>
    <s v="EOT"/>
    <s v="BUSN"/>
    <x v="3"/>
    <x v="0"/>
    <s v="NRES"/>
    <x v="0"/>
    <n v="3035"/>
  </r>
  <r>
    <x v="2"/>
    <n v="2221"/>
    <s v="Spring 2022"/>
    <x v="8"/>
    <s v="EOT"/>
    <s v="ARTM"/>
    <x v="0"/>
    <x v="1"/>
    <s v="RES"/>
    <x v="1"/>
    <n v="11022"/>
  </r>
  <r>
    <x v="2"/>
    <n v="2247"/>
    <s v="Fall 2024"/>
    <x v="10"/>
    <s v="EOT"/>
    <s v="ARTM"/>
    <x v="0"/>
    <x v="0"/>
    <s v="NRES"/>
    <x v="0"/>
    <n v="35"/>
  </r>
  <r>
    <x v="2"/>
    <n v="2164"/>
    <s v="Summer 2016"/>
    <x v="1"/>
    <s v="EOT"/>
    <s v="ARTM"/>
    <x v="0"/>
    <x v="0"/>
    <s v="RES"/>
    <x v="1"/>
    <n v="29"/>
  </r>
  <r>
    <x v="2"/>
    <n v="2234"/>
    <s v="Summer 2023"/>
    <x v="5"/>
    <s v="EOT"/>
    <s v="ARTM"/>
    <x v="0"/>
    <x v="1"/>
    <s v="NRES"/>
    <x v="0"/>
    <n v="190"/>
  </r>
  <r>
    <x v="2"/>
    <n v="2164"/>
    <s v="Summer 2016"/>
    <x v="1"/>
    <s v="EOT"/>
    <s v="CLAS"/>
    <x v="7"/>
    <x v="1"/>
    <s v="RES"/>
    <x v="1"/>
    <n v="9274"/>
  </r>
  <r>
    <x v="2"/>
    <n v="2161"/>
    <s v="Spring 2016"/>
    <x v="2"/>
    <s v="EOT"/>
    <s v="BUSN"/>
    <x v="3"/>
    <x v="1"/>
    <s v="NRES"/>
    <x v="0"/>
    <n v="2606"/>
  </r>
  <r>
    <x v="2"/>
    <n v="2174"/>
    <s v="Summer 2017"/>
    <x v="3"/>
    <s v="EOT"/>
    <s v="ARPL"/>
    <x v="4"/>
    <x v="1"/>
    <s v="NRES"/>
    <x v="0"/>
    <n v="140"/>
  </r>
  <r>
    <x v="2"/>
    <n v="2177"/>
    <s v="Fall 2017"/>
    <x v="3"/>
    <s v="EOT"/>
    <s v="ARPL"/>
    <x v="4"/>
    <x v="1"/>
    <s v="NRES"/>
    <x v="0"/>
    <n v="862"/>
  </r>
  <r>
    <x v="2"/>
    <n v="2231"/>
    <s v="Spring 2023"/>
    <x v="0"/>
    <s v="EOT"/>
    <s v="CLAS"/>
    <x v="7"/>
    <x v="1"/>
    <s v="RES"/>
    <x v="1"/>
    <n v="40157"/>
  </r>
  <r>
    <x v="2"/>
    <n v="2164"/>
    <s v="Summer 2016"/>
    <x v="1"/>
    <s v="EOT"/>
    <s v="BUSN"/>
    <x v="3"/>
    <x v="1"/>
    <s v="NRES"/>
    <x v="0"/>
    <n v="846"/>
  </r>
  <r>
    <x v="2"/>
    <n v="2221"/>
    <s v="Spring 2022"/>
    <x v="8"/>
    <s v="EOT"/>
    <s v="ENGR"/>
    <x v="6"/>
    <x v="0"/>
    <s v="NRES"/>
    <x v="0"/>
    <n v="1482"/>
  </r>
  <r>
    <x v="2"/>
    <n v="2197"/>
    <s v="Fall 2019"/>
    <x v="4"/>
    <s v="EOT"/>
    <s v="PAFF"/>
    <x v="1"/>
    <x v="1"/>
    <s v="NRES"/>
    <x v="0"/>
    <n v="851"/>
  </r>
  <r>
    <x v="2"/>
    <n v="2161"/>
    <s v="Spring 2016"/>
    <x v="2"/>
    <s v="EOT"/>
    <s v="ARPL"/>
    <x v="4"/>
    <x v="1"/>
    <s v="NRES"/>
    <x v="0"/>
    <n v="742"/>
  </r>
  <r>
    <x v="2"/>
    <n v="2191"/>
    <s v="Spring 2019"/>
    <x v="6"/>
    <s v="EOT"/>
    <s v="EDUC"/>
    <x v="2"/>
    <x v="0"/>
    <s v="NRES"/>
    <x v="0"/>
    <n v="478"/>
  </r>
  <r>
    <x v="2"/>
    <n v="2257"/>
    <s v="Fall 2025"/>
    <x v="7"/>
    <s v="EOT"/>
    <s v="BUSN"/>
    <x v="3"/>
    <x v="1"/>
    <s v="NRES"/>
    <x v="0"/>
    <n v="3531"/>
  </r>
  <r>
    <x v="2"/>
    <n v="2164"/>
    <s v="Summer 2016"/>
    <x v="1"/>
    <s v="EOT"/>
    <s v="BUSN"/>
    <x v="3"/>
    <x v="0"/>
    <s v="RES"/>
    <x v="1"/>
    <n v="1801"/>
  </r>
  <r>
    <x v="2"/>
    <n v="2171"/>
    <s v="Spring 2017"/>
    <x v="1"/>
    <s v="EOT"/>
    <s v="EDUC"/>
    <x v="2"/>
    <x v="1"/>
    <s v="NRES"/>
    <x v="0"/>
    <n v="204"/>
  </r>
  <r>
    <x v="2"/>
    <n v="2261"/>
    <s v="Spring 2026"/>
    <x v="7"/>
    <s v="CENSUS"/>
    <s v="ARTM"/>
    <x v="0"/>
    <x v="0"/>
    <s v="NRES"/>
    <x v="0"/>
    <n v="19"/>
  </r>
  <r>
    <x v="2"/>
    <n v="2227"/>
    <s v="Fall 2022"/>
    <x v="0"/>
    <s v="EOT"/>
    <s v="NODG"/>
    <x v="8"/>
    <x v="1"/>
    <s v="RES"/>
    <x v="1"/>
    <n v="757"/>
  </r>
  <r>
    <x v="2"/>
    <n v="2251"/>
    <s v="Spring 2025"/>
    <x v="10"/>
    <s v="EOT"/>
    <s v="ENGR"/>
    <x v="6"/>
    <x v="1"/>
    <s v="RES"/>
    <x v="1"/>
    <n v="13652"/>
  </r>
  <r>
    <x v="2"/>
    <n v="2197"/>
    <s v="Fall 2019"/>
    <x v="4"/>
    <s v="EOT"/>
    <s v="ARTM"/>
    <x v="0"/>
    <x v="1"/>
    <s v="NRES"/>
    <x v="0"/>
    <n v="3048"/>
  </r>
  <r>
    <x v="2"/>
    <n v="2181"/>
    <s v="Spring 2018"/>
    <x v="3"/>
    <s v="EOT"/>
    <s v="ARPL"/>
    <x v="4"/>
    <x v="0"/>
    <s v="RES"/>
    <x v="1"/>
    <n v="3371"/>
  </r>
  <r>
    <x v="2"/>
    <n v="2214"/>
    <s v="Summer 2021"/>
    <x v="8"/>
    <s v="EOT"/>
    <s v="NODG"/>
    <x v="8"/>
    <x v="0"/>
    <s v="NRES"/>
    <x v="0"/>
    <n v="65"/>
  </r>
  <r>
    <x v="2"/>
    <n v="2254"/>
    <s v="Summer 2025"/>
    <x v="7"/>
    <s v="EOT"/>
    <s v="NODG"/>
    <x v="8"/>
    <x v="1"/>
    <s v="RES"/>
    <x v="1"/>
    <n v="598"/>
  </r>
  <r>
    <x v="2"/>
    <n v="2164"/>
    <s v="Summer 2016"/>
    <x v="1"/>
    <s v="EOT"/>
    <s v="PAFF"/>
    <x v="1"/>
    <x v="0"/>
    <s v="RES"/>
    <x v="1"/>
    <n v="524"/>
  </r>
  <r>
    <x v="2"/>
    <n v="2161"/>
    <s v="Spring 2016"/>
    <x v="2"/>
    <s v="EOT"/>
    <s v="CLAS"/>
    <x v="7"/>
    <x v="1"/>
    <s v="NRES"/>
    <x v="0"/>
    <n v="8793"/>
  </r>
  <r>
    <x v="2"/>
    <n v="2184"/>
    <s v="Summer 2018"/>
    <x v="6"/>
    <s v="EOT"/>
    <s v="CLAS"/>
    <x v="7"/>
    <x v="1"/>
    <s v="RES"/>
    <x v="1"/>
    <n v="10558"/>
  </r>
  <r>
    <x v="2"/>
    <n v="2177"/>
    <s v="Fall 2017"/>
    <x v="3"/>
    <s v="EOT"/>
    <s v="NODG"/>
    <x v="8"/>
    <x v="0"/>
    <s v="RES"/>
    <x v="1"/>
    <n v="1487"/>
  </r>
  <r>
    <x v="2"/>
    <n v="2197"/>
    <s v="Fall 2019"/>
    <x v="4"/>
    <s v="EOT"/>
    <s v="BUSN"/>
    <x v="3"/>
    <x v="0"/>
    <s v="RES"/>
    <x v="1"/>
    <n v="4282"/>
  </r>
  <r>
    <x v="2"/>
    <n v="2247"/>
    <s v="Fall 2024"/>
    <x v="10"/>
    <s v="EOT"/>
    <s v="ARPL"/>
    <x v="4"/>
    <x v="0"/>
    <s v="RES"/>
    <x v="1"/>
    <n v="3140"/>
  </r>
  <r>
    <x v="2"/>
    <n v="2247"/>
    <s v="Fall 2024"/>
    <x v="10"/>
    <s v="EOT"/>
    <s v="EDUC"/>
    <x v="2"/>
    <x v="0"/>
    <s v="NRES"/>
    <x v="0"/>
    <n v="833"/>
  </r>
  <r>
    <x v="2"/>
    <n v="2217"/>
    <s v="Fall 2021"/>
    <x v="8"/>
    <s v="EOT"/>
    <s v="ARTM"/>
    <x v="0"/>
    <x v="1"/>
    <s v="RES"/>
    <x v="1"/>
    <n v="12079"/>
  </r>
  <r>
    <x v="2"/>
    <n v="2181"/>
    <s v="Spring 2018"/>
    <x v="3"/>
    <s v="EOT"/>
    <s v="ARTM"/>
    <x v="0"/>
    <x v="1"/>
    <s v="RES"/>
    <x v="1"/>
    <n v="11415"/>
  </r>
  <r>
    <x v="2"/>
    <n v="2191"/>
    <s v="Spring 2019"/>
    <x v="6"/>
    <s v="EOT"/>
    <s v="BUSN"/>
    <x v="3"/>
    <x v="0"/>
    <s v="NRES"/>
    <x v="0"/>
    <n v="1320"/>
  </r>
  <r>
    <x v="2"/>
    <n v="2214"/>
    <s v="Summer 2021"/>
    <x v="8"/>
    <s v="EOT"/>
    <s v="BUSN"/>
    <x v="3"/>
    <x v="1"/>
    <s v="NRES"/>
    <x v="0"/>
    <n v="824"/>
  </r>
  <r>
    <x v="2"/>
    <n v="2167"/>
    <s v="Fall 2016"/>
    <x v="1"/>
    <s v="EOT"/>
    <s v="NODG"/>
    <x v="8"/>
    <x v="0"/>
    <s v="RES"/>
    <x v="1"/>
    <n v="1612"/>
  </r>
  <r>
    <x v="2"/>
    <n v="2237"/>
    <s v="Fall 2023"/>
    <x v="5"/>
    <s v="EOT"/>
    <s v="PAFF"/>
    <x v="1"/>
    <x v="1"/>
    <s v="RES"/>
    <x v="1"/>
    <n v="3658"/>
  </r>
  <r>
    <x v="2"/>
    <n v="2244"/>
    <s v="Summer 2024"/>
    <x v="10"/>
    <s v="EOT"/>
    <s v="NODG"/>
    <x v="8"/>
    <x v="1"/>
    <s v="RES"/>
    <x v="1"/>
    <n v="485"/>
  </r>
  <r>
    <x v="2"/>
    <n v="2177"/>
    <s v="Fall 2017"/>
    <x v="3"/>
    <s v="EOT"/>
    <s v="ENGR"/>
    <x v="6"/>
    <x v="1"/>
    <s v="NRES"/>
    <x v="0"/>
    <n v="1272"/>
  </r>
  <r>
    <x v="2"/>
    <n v="2207"/>
    <s v="Fall 2020"/>
    <x v="9"/>
    <s v="EOT"/>
    <s v="PAFF"/>
    <x v="1"/>
    <x v="0"/>
    <s v="NRES"/>
    <x v="0"/>
    <n v="398"/>
  </r>
  <r>
    <x v="2"/>
    <n v="2184"/>
    <s v="Summer 2018"/>
    <x v="6"/>
    <s v="EOT"/>
    <s v="PAFF"/>
    <x v="1"/>
    <x v="0"/>
    <s v="NRES"/>
    <x v="0"/>
    <n v="181"/>
  </r>
  <r>
    <x v="2"/>
    <n v="2181"/>
    <s v="Spring 2018"/>
    <x v="3"/>
    <s v="EOT"/>
    <s v="PAFF"/>
    <x v="1"/>
    <x v="1"/>
    <s v="NRES"/>
    <x v="0"/>
    <n v="821"/>
  </r>
  <r>
    <x v="2"/>
    <n v="2157"/>
    <s v="Fall 2015"/>
    <x v="2"/>
    <s v="EOT"/>
    <s v="NODG"/>
    <x v="8"/>
    <x v="1"/>
    <s v="RES"/>
    <x v="1"/>
    <n v="213"/>
  </r>
  <r>
    <x v="2"/>
    <n v="2254"/>
    <s v="Summer 2025"/>
    <x v="7"/>
    <s v="EOT"/>
    <s v="ARTM"/>
    <x v="0"/>
    <x v="0"/>
    <s v="NRES"/>
    <x v="0"/>
    <n v="3"/>
  </r>
  <r>
    <x v="2"/>
    <n v="2231"/>
    <s v="Spring 2023"/>
    <x v="0"/>
    <s v="EOT"/>
    <s v="ARTM"/>
    <x v="0"/>
    <x v="1"/>
    <s v="NRES"/>
    <x v="0"/>
    <n v="2940"/>
  </r>
  <r>
    <x v="2"/>
    <n v="2221"/>
    <s v="Spring 2022"/>
    <x v="8"/>
    <s v="EOT"/>
    <s v="EDUC"/>
    <x v="2"/>
    <x v="0"/>
    <s v="NRES"/>
    <x v="0"/>
    <n v="729"/>
  </r>
  <r>
    <x v="2"/>
    <n v="2207"/>
    <s v="Fall 2020"/>
    <x v="9"/>
    <s v="EOT"/>
    <s v="ENGR"/>
    <x v="6"/>
    <x v="1"/>
    <s v="NRES"/>
    <x v="0"/>
    <n v="2700"/>
  </r>
  <r>
    <x v="2"/>
    <n v="2177"/>
    <s v="Fall 2017"/>
    <x v="3"/>
    <s v="EOT"/>
    <s v="NODG"/>
    <x v="8"/>
    <x v="1"/>
    <s v="RES"/>
    <x v="1"/>
    <n v="629"/>
  </r>
  <r>
    <x v="2"/>
    <n v="2174"/>
    <s v="Summer 2017"/>
    <x v="3"/>
    <s v="EOT"/>
    <s v="PAFF"/>
    <x v="1"/>
    <x v="0"/>
    <s v="RES"/>
    <x v="1"/>
    <n v="507"/>
  </r>
  <r>
    <x v="2"/>
    <n v="2224"/>
    <s v="Summer 2022"/>
    <x v="0"/>
    <s v="EOT"/>
    <s v="ARPL"/>
    <x v="4"/>
    <x v="0"/>
    <s v="NRES"/>
    <x v="0"/>
    <n v="45"/>
  </r>
  <r>
    <x v="2"/>
    <n v="2217"/>
    <s v="Fall 2021"/>
    <x v="8"/>
    <s v="EOT"/>
    <s v="ARTM"/>
    <x v="0"/>
    <x v="0"/>
    <s v="NRES"/>
    <x v="0"/>
    <n v="108"/>
  </r>
  <r>
    <x v="2"/>
    <n v="2171"/>
    <s v="Spring 2017"/>
    <x v="1"/>
    <s v="EOT"/>
    <s v="BUSN"/>
    <x v="3"/>
    <x v="0"/>
    <s v="NRES"/>
    <x v="0"/>
    <n v="1363"/>
  </r>
  <r>
    <x v="2"/>
    <n v="2177"/>
    <s v="Fall 2017"/>
    <x v="3"/>
    <s v="EOT"/>
    <s v="ENGR"/>
    <x v="6"/>
    <x v="0"/>
    <s v="RES"/>
    <x v="1"/>
    <n v="1207"/>
  </r>
  <r>
    <x v="2"/>
    <n v="2214"/>
    <s v="Summer 2021"/>
    <x v="8"/>
    <s v="EOT"/>
    <s v="ARTM"/>
    <x v="0"/>
    <x v="0"/>
    <s v="NRES"/>
    <x v="0"/>
    <n v="14"/>
  </r>
  <r>
    <x v="2"/>
    <n v="2214"/>
    <s v="Summer 2021"/>
    <x v="8"/>
    <s v="EOT"/>
    <s v="PAFF"/>
    <x v="1"/>
    <x v="1"/>
    <s v="RES"/>
    <x v="1"/>
    <n v="801"/>
  </r>
  <r>
    <x v="2"/>
    <n v="2174"/>
    <s v="Summer 2017"/>
    <x v="3"/>
    <s v="EOT"/>
    <s v="BUSN"/>
    <x v="3"/>
    <x v="0"/>
    <s v="NRES"/>
    <x v="0"/>
    <n v="390"/>
  </r>
  <r>
    <x v="2"/>
    <n v="2187"/>
    <s v="Fall 2018"/>
    <x v="6"/>
    <s v="EOT"/>
    <s v="PAFF"/>
    <x v="1"/>
    <x v="0"/>
    <s v="RES"/>
    <x v="1"/>
    <n v="1449"/>
  </r>
  <r>
    <x v="2"/>
    <n v="2257"/>
    <s v="Fall 2025"/>
    <x v="7"/>
    <s v="EOT"/>
    <s v="ARTM"/>
    <x v="0"/>
    <x v="1"/>
    <s v="NRES"/>
    <x v="0"/>
    <n v="2476"/>
  </r>
  <r>
    <x v="2"/>
    <n v="2237"/>
    <s v="Fall 2023"/>
    <x v="5"/>
    <s v="EOT"/>
    <s v="NODG"/>
    <x v="8"/>
    <x v="0"/>
    <s v="RES"/>
    <x v="1"/>
    <n v="960"/>
  </r>
  <r>
    <x v="2"/>
    <n v="2234"/>
    <s v="Summer 2023"/>
    <x v="5"/>
    <s v="EOT"/>
    <s v="EDUC"/>
    <x v="2"/>
    <x v="0"/>
    <s v="NRES"/>
    <x v="0"/>
    <n v="433"/>
  </r>
  <r>
    <x v="2"/>
    <n v="2224"/>
    <s v="Summer 2022"/>
    <x v="0"/>
    <s v="EOT"/>
    <s v="ENGR"/>
    <x v="6"/>
    <x v="0"/>
    <s v="RES"/>
    <x v="1"/>
    <n v="135"/>
  </r>
  <r>
    <x v="2"/>
    <n v="2187"/>
    <s v="Fall 2018"/>
    <x v="6"/>
    <s v="EOT"/>
    <s v="ARPL"/>
    <x v="4"/>
    <x v="1"/>
    <s v="NRES"/>
    <x v="0"/>
    <n v="1091"/>
  </r>
  <r>
    <x v="2"/>
    <n v="2204"/>
    <s v="Summer 2020"/>
    <x v="9"/>
    <s v="EOT"/>
    <s v="NODG"/>
    <x v="8"/>
    <x v="0"/>
    <s v="NRES"/>
    <x v="0"/>
    <n v="64"/>
  </r>
  <r>
    <x v="2"/>
    <n v="2257"/>
    <s v="Fall 2025"/>
    <x v="7"/>
    <s v="EOT"/>
    <s v="EDUC"/>
    <x v="2"/>
    <x v="0"/>
    <s v="NRES"/>
    <x v="0"/>
    <n v="722"/>
  </r>
  <r>
    <x v="2"/>
    <n v="2257"/>
    <s v="Fall 2025"/>
    <x v="7"/>
    <s v="EOT"/>
    <s v="ENGR"/>
    <x v="6"/>
    <x v="1"/>
    <s v="NRES"/>
    <x v="0"/>
    <n v="2607"/>
  </r>
  <r>
    <x v="2"/>
    <n v="2211"/>
    <s v="Spring 2021"/>
    <x v="9"/>
    <s v="EOT"/>
    <s v="NODG"/>
    <x v="8"/>
    <x v="0"/>
    <s v="RES"/>
    <x v="1"/>
    <n v="1344.5"/>
  </r>
  <r>
    <x v="2"/>
    <n v="2177"/>
    <s v="Fall 2017"/>
    <x v="3"/>
    <s v="EOT"/>
    <s v="PAFF"/>
    <x v="1"/>
    <x v="1"/>
    <s v="RES"/>
    <x v="1"/>
    <n v="3566"/>
  </r>
  <r>
    <x v="2"/>
    <n v="2224"/>
    <s v="Summer 2022"/>
    <x v="0"/>
    <s v="EOT"/>
    <s v="BUSN"/>
    <x v="3"/>
    <x v="0"/>
    <s v="RES"/>
    <x v="1"/>
    <n v="2594"/>
  </r>
  <r>
    <x v="2"/>
    <n v="2191"/>
    <s v="Spring 2019"/>
    <x v="6"/>
    <s v="EOT"/>
    <s v="ARPL"/>
    <x v="4"/>
    <x v="1"/>
    <s v="RES"/>
    <x v="1"/>
    <n v="4002"/>
  </r>
  <r>
    <x v="2"/>
    <n v="2197"/>
    <s v="Fall 2019"/>
    <x v="4"/>
    <s v="EOT"/>
    <s v="ENGR"/>
    <x v="6"/>
    <x v="1"/>
    <s v="RES"/>
    <x v="1"/>
    <n v="12781"/>
  </r>
  <r>
    <x v="2"/>
    <n v="2157"/>
    <s v="Fall 2015"/>
    <x v="2"/>
    <s v="EOT"/>
    <s v="BUSN"/>
    <x v="3"/>
    <x v="1"/>
    <s v="NRES"/>
    <x v="0"/>
    <n v="2752"/>
  </r>
  <r>
    <x v="2"/>
    <n v="2161"/>
    <s v="Spring 2016"/>
    <x v="2"/>
    <s v="EOT"/>
    <s v="ENGR"/>
    <x v="6"/>
    <x v="1"/>
    <s v="NRES"/>
    <x v="0"/>
    <n v="871"/>
  </r>
  <r>
    <x v="2"/>
    <n v="2154"/>
    <s v="Summer 2015"/>
    <x v="2"/>
    <s v="EOT"/>
    <s v="ENGR"/>
    <x v="6"/>
    <x v="1"/>
    <s v="RES"/>
    <x v="1"/>
    <n v="1056"/>
  </r>
  <r>
    <x v="2"/>
    <n v="2234"/>
    <s v="Summer 2023"/>
    <x v="5"/>
    <s v="EOT"/>
    <s v="EDUC"/>
    <x v="2"/>
    <x v="1"/>
    <s v="NRES"/>
    <x v="0"/>
    <n v="33"/>
  </r>
  <r>
    <x v="2"/>
    <n v="2157"/>
    <s v="Fall 2015"/>
    <x v="2"/>
    <s v="EOT"/>
    <s v="CLAS"/>
    <x v="7"/>
    <x v="1"/>
    <s v="RES"/>
    <x v="1"/>
    <n v="61626"/>
  </r>
  <r>
    <x v="2"/>
    <n v="2247"/>
    <s v="Fall 2024"/>
    <x v="10"/>
    <s v="EOT"/>
    <s v="ENGR"/>
    <x v="6"/>
    <x v="1"/>
    <s v="RES"/>
    <x v="1"/>
    <n v="14373"/>
  </r>
  <r>
    <x v="2"/>
    <n v="2157"/>
    <s v="Fall 2015"/>
    <x v="2"/>
    <s v="EOT"/>
    <s v="ENGR"/>
    <x v="6"/>
    <x v="0"/>
    <s v="NRES"/>
    <x v="0"/>
    <n v="1696.5"/>
  </r>
  <r>
    <x v="2"/>
    <n v="2224"/>
    <s v="Summer 2022"/>
    <x v="0"/>
    <s v="EOT"/>
    <s v="NODG"/>
    <x v="8"/>
    <x v="1"/>
    <s v="NRES"/>
    <x v="0"/>
    <n v="64"/>
  </r>
  <r>
    <x v="2"/>
    <n v="2257"/>
    <s v="Fall 2025"/>
    <x v="7"/>
    <s v="EOT"/>
    <s v="BUSN"/>
    <x v="3"/>
    <x v="0"/>
    <s v="RES"/>
    <x v="1"/>
    <n v="6463"/>
  </r>
  <r>
    <x v="2"/>
    <n v="2251"/>
    <s v="Spring 2025"/>
    <x v="10"/>
    <s v="EOT"/>
    <s v="NODG"/>
    <x v="8"/>
    <x v="0"/>
    <s v="RES"/>
    <x v="1"/>
    <n v="1054"/>
  </r>
  <r>
    <x v="2"/>
    <n v="2184"/>
    <s v="Summer 2018"/>
    <x v="6"/>
    <s v="EOT"/>
    <s v="ARPL"/>
    <x v="4"/>
    <x v="0"/>
    <s v="RES"/>
    <x v="1"/>
    <n v="327"/>
  </r>
  <r>
    <x v="2"/>
    <n v="2204"/>
    <s v="Summer 2020"/>
    <x v="9"/>
    <s v="EOT"/>
    <s v="BUSN"/>
    <x v="3"/>
    <x v="0"/>
    <s v="NRES"/>
    <x v="0"/>
    <n v="358"/>
  </r>
  <r>
    <x v="2"/>
    <n v="2194"/>
    <s v="Summer 2019"/>
    <x v="4"/>
    <s v="EOT"/>
    <s v="NODG"/>
    <x v="8"/>
    <x v="0"/>
    <s v="RES"/>
    <x v="1"/>
    <n v="597"/>
  </r>
  <r>
    <x v="2"/>
    <n v="2251"/>
    <s v="Spring 2025"/>
    <x v="10"/>
    <s v="EOT"/>
    <s v="BUSN"/>
    <x v="3"/>
    <x v="1"/>
    <s v="RES"/>
    <x v="1"/>
    <n v="20031"/>
  </r>
  <r>
    <x v="2"/>
    <n v="2211"/>
    <s v="Spring 2021"/>
    <x v="9"/>
    <s v="EOT"/>
    <s v="ENGR"/>
    <x v="6"/>
    <x v="1"/>
    <s v="NRES"/>
    <x v="0"/>
    <n v="2793"/>
  </r>
  <r>
    <x v="2"/>
    <n v="2201"/>
    <s v="Spring 2020"/>
    <x v="4"/>
    <s v="EOT"/>
    <s v="ARTM"/>
    <x v="0"/>
    <x v="1"/>
    <s v="RES"/>
    <x v="1"/>
    <n v="12477"/>
  </r>
  <r>
    <x v="2"/>
    <n v="2207"/>
    <s v="Fall 2020"/>
    <x v="9"/>
    <s v="EOT"/>
    <s v="NODG"/>
    <x v="8"/>
    <x v="0"/>
    <s v="NRES"/>
    <x v="0"/>
    <n v="152"/>
  </r>
  <r>
    <x v="2"/>
    <n v="2247"/>
    <s v="Fall 2024"/>
    <x v="10"/>
    <s v="EOT"/>
    <s v="ARTM"/>
    <x v="0"/>
    <x v="1"/>
    <s v="NRES"/>
    <x v="0"/>
    <n v="2984"/>
  </r>
  <r>
    <x v="2"/>
    <n v="2164"/>
    <s v="Summer 2016"/>
    <x v="1"/>
    <s v="EOT"/>
    <s v="ENGR"/>
    <x v="6"/>
    <x v="1"/>
    <s v="RES"/>
    <x v="1"/>
    <n v="1129"/>
  </r>
  <r>
    <x v="2"/>
    <n v="2164"/>
    <s v="Summer 2016"/>
    <x v="1"/>
    <s v="EOT"/>
    <s v="BUSN"/>
    <x v="3"/>
    <x v="1"/>
    <s v="RES"/>
    <x v="1"/>
    <n v="3207"/>
  </r>
  <r>
    <x v="2"/>
    <n v="2247"/>
    <s v="Fall 2024"/>
    <x v="10"/>
    <s v="EOT"/>
    <s v="CLAS"/>
    <x v="7"/>
    <x v="1"/>
    <s v="RES"/>
    <x v="1"/>
    <n v="39822"/>
  </r>
  <r>
    <x v="2"/>
    <n v="2251"/>
    <s v="Spring 2025"/>
    <x v="10"/>
    <s v="EOT"/>
    <s v="ARPL"/>
    <x v="4"/>
    <x v="1"/>
    <s v="RES"/>
    <x v="1"/>
    <n v="4931"/>
  </r>
  <r>
    <x v="2"/>
    <n v="2194"/>
    <s v="Summer 2019"/>
    <x v="4"/>
    <s v="EOT"/>
    <s v="ARPL"/>
    <x v="4"/>
    <x v="0"/>
    <s v="RES"/>
    <x v="1"/>
    <n v="303"/>
  </r>
  <r>
    <x v="2"/>
    <n v="2241"/>
    <s v="Spring 2024"/>
    <x v="5"/>
    <s v="EOT"/>
    <s v="EDUC"/>
    <x v="2"/>
    <x v="1"/>
    <s v="RES"/>
    <x v="1"/>
    <n v="2675"/>
  </r>
  <r>
    <x v="2"/>
    <n v="2241"/>
    <s v="Spring 2024"/>
    <x v="5"/>
    <s v="EOT"/>
    <s v="PAFF"/>
    <x v="1"/>
    <x v="0"/>
    <s v="RES"/>
    <x v="1"/>
    <n v="1366"/>
  </r>
  <r>
    <x v="2"/>
    <n v="2241"/>
    <s v="Spring 2024"/>
    <x v="5"/>
    <s v="EOT"/>
    <s v="CLAS"/>
    <x v="7"/>
    <x v="0"/>
    <s v="NRES"/>
    <x v="0"/>
    <n v="432"/>
  </r>
  <r>
    <x v="2"/>
    <n v="2241"/>
    <s v="Spring 2024"/>
    <x v="5"/>
    <s v="EOT"/>
    <s v="ARPL"/>
    <x v="4"/>
    <x v="1"/>
    <s v="RES"/>
    <x v="1"/>
    <n v="4538"/>
  </r>
  <r>
    <x v="2"/>
    <n v="2157"/>
    <s v="Fall 2015"/>
    <x v="2"/>
    <s v="EOT"/>
    <s v="EDUC"/>
    <x v="2"/>
    <x v="1"/>
    <s v="NRES"/>
    <x v="0"/>
    <n v="198"/>
  </r>
  <r>
    <x v="2"/>
    <n v="2251"/>
    <s v="Spring 2025"/>
    <x v="10"/>
    <s v="EOT"/>
    <s v="ARTM"/>
    <x v="0"/>
    <x v="1"/>
    <s v="NRES"/>
    <x v="0"/>
    <n v="2611"/>
  </r>
  <r>
    <x v="2"/>
    <n v="2227"/>
    <s v="Fall 2022"/>
    <x v="0"/>
    <s v="EOT"/>
    <s v="NODG"/>
    <x v="8"/>
    <x v="1"/>
    <s v="NRES"/>
    <x v="0"/>
    <n v="87"/>
  </r>
  <r>
    <x v="2"/>
    <n v="2157"/>
    <s v="Fall 2015"/>
    <x v="2"/>
    <s v="EOT"/>
    <s v="ENGR"/>
    <x v="6"/>
    <x v="1"/>
    <s v="RES"/>
    <x v="1"/>
    <n v="7787"/>
  </r>
  <r>
    <x v="2"/>
    <n v="2171"/>
    <s v="Spring 2017"/>
    <x v="1"/>
    <s v="EOT"/>
    <s v="ARTM"/>
    <x v="0"/>
    <x v="0"/>
    <s v="RES"/>
    <x v="1"/>
    <n v="126"/>
  </r>
  <r>
    <x v="2"/>
    <n v="2251"/>
    <s v="Spring 2025"/>
    <x v="10"/>
    <s v="EOT"/>
    <s v="EDUC"/>
    <x v="2"/>
    <x v="0"/>
    <s v="RES"/>
    <x v="1"/>
    <n v="4956"/>
  </r>
  <r>
    <x v="2"/>
    <n v="2224"/>
    <s v="Summer 2022"/>
    <x v="0"/>
    <s v="EOT"/>
    <s v="CLAS"/>
    <x v="7"/>
    <x v="0"/>
    <s v="NRES"/>
    <x v="0"/>
    <n v="57"/>
  </r>
  <r>
    <x v="2"/>
    <n v="2261"/>
    <s v="Spring 2026"/>
    <x v="7"/>
    <s v="CENSUS"/>
    <s v="ARTM"/>
    <x v="0"/>
    <x v="0"/>
    <s v="RES"/>
    <x v="1"/>
    <n v="146"/>
  </r>
  <r>
    <x v="2"/>
    <n v="2197"/>
    <s v="Fall 2019"/>
    <x v="4"/>
    <s v="EOT"/>
    <s v="EDUC"/>
    <x v="2"/>
    <x v="1"/>
    <s v="NRES"/>
    <x v="0"/>
    <n v="362"/>
  </r>
  <r>
    <x v="2"/>
    <n v="2197"/>
    <s v="Fall 2019"/>
    <x v="4"/>
    <s v="EOT"/>
    <s v="ENGR"/>
    <x v="6"/>
    <x v="1"/>
    <s v="NRES"/>
    <x v="0"/>
    <n v="2208"/>
  </r>
  <r>
    <x v="2"/>
    <n v="2167"/>
    <s v="Fall 2016"/>
    <x v="1"/>
    <s v="EOT"/>
    <s v="BUSN"/>
    <x v="3"/>
    <x v="1"/>
    <s v="NRES"/>
    <x v="0"/>
    <n v="2470"/>
  </r>
  <r>
    <x v="2"/>
    <n v="2171"/>
    <s v="Spring 2017"/>
    <x v="1"/>
    <s v="EOT"/>
    <s v="ARPL"/>
    <x v="4"/>
    <x v="0"/>
    <s v="RES"/>
    <x v="1"/>
    <n v="3321"/>
  </r>
  <r>
    <x v="2"/>
    <n v="2171"/>
    <s v="Spring 2017"/>
    <x v="1"/>
    <s v="EOT"/>
    <s v="NODG"/>
    <x v="8"/>
    <x v="0"/>
    <s v="RES"/>
    <x v="1"/>
    <n v="1503"/>
  </r>
  <r>
    <x v="2"/>
    <n v="2187"/>
    <s v="Fall 2018"/>
    <x v="6"/>
    <s v="EOT"/>
    <s v="BUSN"/>
    <x v="3"/>
    <x v="0"/>
    <s v="RES"/>
    <x v="1"/>
    <n v="4220"/>
  </r>
  <r>
    <x v="2"/>
    <n v="2224"/>
    <s v="Summer 2022"/>
    <x v="0"/>
    <s v="EOT"/>
    <s v="EDUC"/>
    <x v="2"/>
    <x v="0"/>
    <s v="RES"/>
    <x v="1"/>
    <n v="3174"/>
  </r>
  <r>
    <x v="2"/>
    <n v="2161"/>
    <s v="Spring 2016"/>
    <x v="2"/>
    <s v="EOT"/>
    <s v="EDUC"/>
    <x v="2"/>
    <x v="1"/>
    <s v="RES"/>
    <x v="1"/>
    <n v="1977"/>
  </r>
  <r>
    <x v="2"/>
    <n v="2201"/>
    <s v="Spring 2020"/>
    <x v="4"/>
    <s v="EOT"/>
    <s v="ARTM"/>
    <x v="0"/>
    <x v="0"/>
    <s v="RES"/>
    <x v="1"/>
    <n v="64"/>
  </r>
  <r>
    <x v="2"/>
    <n v="2191"/>
    <s v="Spring 2019"/>
    <x v="6"/>
    <s v="EOT"/>
    <s v="ARPL"/>
    <x v="4"/>
    <x v="0"/>
    <s v="NRES"/>
    <x v="0"/>
    <n v="685"/>
  </r>
  <r>
    <x v="2"/>
    <n v="2257"/>
    <s v="Fall 2025"/>
    <x v="7"/>
    <s v="EOT"/>
    <s v="NODG"/>
    <x v="8"/>
    <x v="0"/>
    <s v="RES"/>
    <x v="1"/>
    <n v="1058"/>
  </r>
  <r>
    <x v="2"/>
    <n v="2154"/>
    <s v="Summer 2015"/>
    <x v="2"/>
    <s v="EOT"/>
    <s v="ARTM"/>
    <x v="0"/>
    <x v="0"/>
    <s v="NRES"/>
    <x v="0"/>
    <n v="19"/>
  </r>
  <r>
    <x v="2"/>
    <n v="2237"/>
    <s v="Fall 2023"/>
    <x v="5"/>
    <s v="EOT"/>
    <s v="ARTM"/>
    <x v="0"/>
    <x v="0"/>
    <s v="NRES"/>
    <x v="0"/>
    <n v="58"/>
  </r>
  <r>
    <x v="2"/>
    <n v="2154"/>
    <s v="Summer 2015"/>
    <x v="2"/>
    <s v="EOT"/>
    <s v="BUSN"/>
    <x v="3"/>
    <x v="1"/>
    <s v="RES"/>
    <x v="1"/>
    <n v="3155"/>
  </r>
  <r>
    <x v="2"/>
    <n v="2171"/>
    <s v="Spring 2017"/>
    <x v="1"/>
    <s v="EOT"/>
    <s v="PAFF"/>
    <x v="1"/>
    <x v="1"/>
    <s v="RES"/>
    <x v="1"/>
    <n v="3224"/>
  </r>
  <r>
    <x v="2"/>
    <n v="2161"/>
    <s v="Spring 2016"/>
    <x v="2"/>
    <s v="EOT"/>
    <s v="EDUC"/>
    <x v="2"/>
    <x v="0"/>
    <s v="NRES"/>
    <x v="0"/>
    <n v="641"/>
  </r>
  <r>
    <x v="2"/>
    <n v="2241"/>
    <s v="Spring 2024"/>
    <x v="5"/>
    <s v="EOT"/>
    <s v="CLAS"/>
    <x v="7"/>
    <x v="0"/>
    <s v="RES"/>
    <x v="1"/>
    <n v="2011"/>
  </r>
  <r>
    <x v="2"/>
    <n v="2244"/>
    <s v="Summer 2024"/>
    <x v="10"/>
    <s v="EOT"/>
    <s v="ARPL"/>
    <x v="4"/>
    <x v="0"/>
    <s v="RES"/>
    <x v="1"/>
    <n v="339"/>
  </r>
  <r>
    <x v="2"/>
    <n v="2211"/>
    <s v="Spring 2021"/>
    <x v="9"/>
    <s v="EOT"/>
    <s v="NODG"/>
    <x v="8"/>
    <x v="1"/>
    <s v="NRES"/>
    <x v="0"/>
    <n v="80"/>
  </r>
  <r>
    <x v="2"/>
    <n v="2207"/>
    <s v="Fall 2020"/>
    <x v="9"/>
    <s v="EOT"/>
    <s v="PAFF"/>
    <x v="1"/>
    <x v="1"/>
    <s v="NRES"/>
    <x v="0"/>
    <n v="462"/>
  </r>
  <r>
    <x v="2"/>
    <n v="2171"/>
    <s v="Spring 2017"/>
    <x v="1"/>
    <s v="EOT"/>
    <s v="ENGR"/>
    <x v="6"/>
    <x v="1"/>
    <s v="NRES"/>
    <x v="0"/>
    <n v="1005"/>
  </r>
  <r>
    <x v="2"/>
    <n v="2221"/>
    <s v="Spring 2022"/>
    <x v="8"/>
    <s v="EOT"/>
    <s v="NODG"/>
    <x v="8"/>
    <x v="1"/>
    <s v="RES"/>
    <x v="1"/>
    <n v="777"/>
  </r>
  <r>
    <x v="2"/>
    <n v="2211"/>
    <s v="Spring 2021"/>
    <x v="9"/>
    <s v="EOT"/>
    <s v="PAFF"/>
    <x v="1"/>
    <x v="1"/>
    <s v="NRES"/>
    <x v="0"/>
    <n v="373"/>
  </r>
  <r>
    <x v="2"/>
    <n v="2184"/>
    <s v="Summer 2018"/>
    <x v="6"/>
    <s v="EOT"/>
    <s v="ENGR"/>
    <x v="6"/>
    <x v="1"/>
    <s v="NRES"/>
    <x v="0"/>
    <n v="296"/>
  </r>
  <r>
    <x v="2"/>
    <n v="2181"/>
    <s v="Spring 2018"/>
    <x v="3"/>
    <s v="EOT"/>
    <s v="ARTM"/>
    <x v="0"/>
    <x v="1"/>
    <s v="NRES"/>
    <x v="0"/>
    <n v="2752"/>
  </r>
  <r>
    <x v="2"/>
    <n v="2164"/>
    <s v="Summer 2016"/>
    <x v="1"/>
    <s v="EOT"/>
    <s v="EDUC"/>
    <x v="2"/>
    <x v="0"/>
    <s v="NRES"/>
    <x v="0"/>
    <n v="235"/>
  </r>
  <r>
    <x v="2"/>
    <n v="2167"/>
    <s v="Fall 2016"/>
    <x v="1"/>
    <s v="EOT"/>
    <s v="CLAS"/>
    <x v="7"/>
    <x v="0"/>
    <s v="NRES"/>
    <x v="0"/>
    <n v="551"/>
  </r>
  <r>
    <x v="2"/>
    <n v="2207"/>
    <s v="Fall 2020"/>
    <x v="9"/>
    <s v="EOT"/>
    <s v="CLAS"/>
    <x v="7"/>
    <x v="0"/>
    <s v="RES"/>
    <x v="1"/>
    <n v="2749"/>
  </r>
  <r>
    <x v="2"/>
    <n v="2217"/>
    <s v="Fall 2021"/>
    <x v="8"/>
    <s v="EOT"/>
    <s v="ENGR"/>
    <x v="6"/>
    <x v="1"/>
    <s v="NRES"/>
    <x v="0"/>
    <n v="3057"/>
  </r>
  <r>
    <x v="2"/>
    <n v="2234"/>
    <s v="Summer 2023"/>
    <x v="5"/>
    <s v="EOT"/>
    <s v="ENGR"/>
    <x v="6"/>
    <x v="1"/>
    <s v="NRES"/>
    <x v="0"/>
    <n v="797"/>
  </r>
  <r>
    <x v="2"/>
    <n v="2207"/>
    <s v="Fall 2020"/>
    <x v="9"/>
    <s v="EOT"/>
    <s v="NODG"/>
    <x v="8"/>
    <x v="1"/>
    <s v="NRES"/>
    <x v="0"/>
    <n v="86"/>
  </r>
  <r>
    <x v="2"/>
    <n v="2181"/>
    <s v="Spring 2018"/>
    <x v="3"/>
    <s v="EOT"/>
    <s v="EDUC"/>
    <x v="2"/>
    <x v="1"/>
    <s v="RES"/>
    <x v="1"/>
    <n v="2853"/>
  </r>
  <r>
    <x v="2"/>
    <n v="2204"/>
    <s v="Summer 2020"/>
    <x v="9"/>
    <s v="EOT"/>
    <s v="ARPL"/>
    <x v="4"/>
    <x v="0"/>
    <s v="RES"/>
    <x v="1"/>
    <n v="770"/>
  </r>
  <r>
    <x v="2"/>
    <n v="2221"/>
    <s v="Spring 2022"/>
    <x v="8"/>
    <s v="EOT"/>
    <s v="ARPL"/>
    <x v="4"/>
    <x v="1"/>
    <s v="RES"/>
    <x v="1"/>
    <n v="3574"/>
  </r>
  <r>
    <x v="2"/>
    <n v="2224"/>
    <s v="Summer 2022"/>
    <x v="0"/>
    <s v="EOT"/>
    <s v="ENGR"/>
    <x v="6"/>
    <x v="1"/>
    <s v="NRES"/>
    <x v="0"/>
    <n v="800"/>
  </r>
  <r>
    <x v="2"/>
    <n v="2181"/>
    <s v="Spring 2018"/>
    <x v="3"/>
    <s v="EOT"/>
    <s v="NODG"/>
    <x v="8"/>
    <x v="1"/>
    <s v="NRES"/>
    <x v="0"/>
    <n v="51"/>
  </r>
  <r>
    <x v="2"/>
    <n v="2261"/>
    <s v="Spring 2026"/>
    <x v="7"/>
    <s v="CENSUS"/>
    <s v="NODG"/>
    <x v="8"/>
    <x v="1"/>
    <s v="NRES"/>
    <x v="0"/>
    <n v="39"/>
  </r>
  <r>
    <x v="2"/>
    <n v="2181"/>
    <s v="Spring 2018"/>
    <x v="3"/>
    <s v="EOT"/>
    <s v="ARPL"/>
    <x v="4"/>
    <x v="1"/>
    <s v="RES"/>
    <x v="1"/>
    <n v="3660"/>
  </r>
  <r>
    <x v="2"/>
    <n v="2247"/>
    <s v="Fall 2024"/>
    <x v="10"/>
    <s v="EOT"/>
    <s v="ARPL"/>
    <x v="4"/>
    <x v="1"/>
    <s v="RES"/>
    <x v="1"/>
    <n v="5233"/>
  </r>
  <r>
    <x v="2"/>
    <n v="2254"/>
    <s v="Summer 2025"/>
    <x v="7"/>
    <s v="EOT"/>
    <s v="NODG"/>
    <x v="8"/>
    <x v="0"/>
    <s v="RES"/>
    <x v="1"/>
    <n v="425"/>
  </r>
  <r>
    <x v="2"/>
    <n v="2234"/>
    <s v="Summer 2023"/>
    <x v="5"/>
    <s v="EOT"/>
    <s v="ARTM"/>
    <x v="0"/>
    <x v="0"/>
    <s v="RES"/>
    <x v="1"/>
    <n v="32"/>
  </r>
  <r>
    <x v="2"/>
    <n v="2227"/>
    <s v="Fall 2022"/>
    <x v="0"/>
    <s v="EOT"/>
    <s v="BUSN"/>
    <x v="3"/>
    <x v="0"/>
    <s v="RES"/>
    <x v="1"/>
    <n v="6643"/>
  </r>
  <r>
    <x v="2"/>
    <n v="2231"/>
    <s v="Spring 2023"/>
    <x v="0"/>
    <s v="EOT"/>
    <s v="ENGR"/>
    <x v="6"/>
    <x v="1"/>
    <s v="NRES"/>
    <x v="0"/>
    <n v="3323"/>
  </r>
  <r>
    <x v="2"/>
    <n v="2227"/>
    <s v="Fall 2022"/>
    <x v="0"/>
    <s v="EOT"/>
    <s v="ARTM"/>
    <x v="0"/>
    <x v="1"/>
    <s v="RES"/>
    <x v="1"/>
    <n v="11503"/>
  </r>
  <r>
    <x v="2"/>
    <n v="2234"/>
    <s v="Summer 2023"/>
    <x v="5"/>
    <s v="EOT"/>
    <s v="ENGR"/>
    <x v="6"/>
    <x v="1"/>
    <s v="RES"/>
    <x v="1"/>
    <n v="2018"/>
  </r>
  <r>
    <x v="2"/>
    <n v="2154"/>
    <s v="Summer 2015"/>
    <x v="2"/>
    <s v="EOT"/>
    <s v="EDUC"/>
    <x v="2"/>
    <x v="0"/>
    <s v="NRES"/>
    <x v="0"/>
    <n v="239"/>
  </r>
  <r>
    <x v="2"/>
    <n v="2184"/>
    <s v="Summer 2018"/>
    <x v="6"/>
    <s v="EOT"/>
    <s v="BUSN"/>
    <x v="3"/>
    <x v="1"/>
    <s v="NRES"/>
    <x v="0"/>
    <n v="737"/>
  </r>
  <r>
    <x v="2"/>
    <n v="2181"/>
    <s v="Spring 2018"/>
    <x v="3"/>
    <s v="EOT"/>
    <s v="ARPL"/>
    <x v="4"/>
    <x v="1"/>
    <s v="NRES"/>
    <x v="0"/>
    <n v="880"/>
  </r>
  <r>
    <x v="2"/>
    <n v="2174"/>
    <s v="Summer 2017"/>
    <x v="3"/>
    <s v="EOT"/>
    <s v="BUSN"/>
    <x v="3"/>
    <x v="1"/>
    <s v="NRES"/>
    <x v="0"/>
    <n v="703"/>
  </r>
  <r>
    <x v="2"/>
    <n v="2217"/>
    <s v="Fall 2021"/>
    <x v="8"/>
    <s v="EOT"/>
    <s v="EDUC"/>
    <x v="2"/>
    <x v="1"/>
    <s v="NRES"/>
    <x v="0"/>
    <n v="337"/>
  </r>
  <r>
    <x v="2"/>
    <n v="2217"/>
    <s v="Fall 2021"/>
    <x v="8"/>
    <s v="EOT"/>
    <s v="PAFF"/>
    <x v="1"/>
    <x v="1"/>
    <s v="RES"/>
    <x v="1"/>
    <n v="3740"/>
  </r>
  <r>
    <x v="2"/>
    <n v="2231"/>
    <s v="Spring 2023"/>
    <x v="0"/>
    <s v="EOT"/>
    <s v="ARTM"/>
    <x v="0"/>
    <x v="0"/>
    <s v="NRES"/>
    <x v="0"/>
    <n v="78"/>
  </r>
  <r>
    <x v="2"/>
    <n v="2161"/>
    <s v="Spring 2016"/>
    <x v="2"/>
    <s v="EOT"/>
    <s v="CLAS"/>
    <x v="7"/>
    <x v="0"/>
    <s v="RES"/>
    <x v="1"/>
    <n v="2422.5"/>
  </r>
  <r>
    <x v="2"/>
    <n v="2231"/>
    <s v="Spring 2023"/>
    <x v="0"/>
    <s v="EOT"/>
    <s v="PAFF"/>
    <x v="1"/>
    <x v="0"/>
    <s v="NRES"/>
    <x v="0"/>
    <n v="408"/>
  </r>
  <r>
    <x v="2"/>
    <n v="2181"/>
    <s v="Spring 2018"/>
    <x v="3"/>
    <s v="EOT"/>
    <s v="ARPL"/>
    <x v="4"/>
    <x v="0"/>
    <s v="NRES"/>
    <x v="0"/>
    <n v="634"/>
  </r>
  <r>
    <x v="2"/>
    <n v="2237"/>
    <s v="Fall 2023"/>
    <x v="5"/>
    <s v="EOT"/>
    <s v="NODG"/>
    <x v="8"/>
    <x v="0"/>
    <s v="NRES"/>
    <x v="0"/>
    <n v="143"/>
  </r>
  <r>
    <x v="2"/>
    <n v="2174"/>
    <s v="Summer 2017"/>
    <x v="3"/>
    <s v="EOT"/>
    <s v="EDUC"/>
    <x v="2"/>
    <x v="1"/>
    <s v="NRES"/>
    <x v="0"/>
    <n v="54"/>
  </r>
  <r>
    <x v="2"/>
    <n v="2217"/>
    <s v="Fall 2021"/>
    <x v="8"/>
    <s v="EOT"/>
    <s v="ARPL"/>
    <x v="4"/>
    <x v="0"/>
    <s v="NRES"/>
    <x v="0"/>
    <n v="525"/>
  </r>
  <r>
    <x v="2"/>
    <n v="2207"/>
    <s v="Fall 2020"/>
    <x v="9"/>
    <s v="EOT"/>
    <s v="PAFF"/>
    <x v="1"/>
    <x v="1"/>
    <s v="RES"/>
    <x v="1"/>
    <n v="3710"/>
  </r>
  <r>
    <x v="2"/>
    <n v="2204"/>
    <s v="Summer 2020"/>
    <x v="9"/>
    <s v="EOT"/>
    <s v="BUSN"/>
    <x v="3"/>
    <x v="0"/>
    <s v="RES"/>
    <x v="1"/>
    <n v="2426"/>
  </r>
  <r>
    <x v="2"/>
    <n v="2254"/>
    <s v="Summer 2025"/>
    <x v="7"/>
    <s v="EOT"/>
    <s v="ARTM"/>
    <x v="0"/>
    <x v="1"/>
    <s v="NRES"/>
    <x v="0"/>
    <n v="260"/>
  </r>
  <r>
    <x v="2"/>
    <n v="2234"/>
    <s v="Summer 2023"/>
    <x v="5"/>
    <s v="EOT"/>
    <s v="BUSN"/>
    <x v="3"/>
    <x v="0"/>
    <s v="RES"/>
    <x v="1"/>
    <n v="2036"/>
  </r>
  <r>
    <x v="2"/>
    <n v="2204"/>
    <s v="Summer 2020"/>
    <x v="9"/>
    <s v="EOT"/>
    <s v="ARTM"/>
    <x v="0"/>
    <x v="0"/>
    <s v="RES"/>
    <x v="1"/>
    <n v="24"/>
  </r>
  <r>
    <x v="2"/>
    <n v="2244"/>
    <s v="Summer 2024"/>
    <x v="10"/>
    <s v="EOT"/>
    <s v="NODG"/>
    <x v="8"/>
    <x v="1"/>
    <s v="NRES"/>
    <x v="0"/>
    <n v="64"/>
  </r>
  <r>
    <x v="2"/>
    <n v="2211"/>
    <s v="Spring 2021"/>
    <x v="9"/>
    <s v="EOT"/>
    <s v="BUSN"/>
    <x v="3"/>
    <x v="1"/>
    <s v="RES"/>
    <x v="1"/>
    <n v="17663"/>
  </r>
  <r>
    <x v="2"/>
    <n v="2197"/>
    <s v="Fall 2019"/>
    <x v="4"/>
    <s v="EOT"/>
    <s v="NODG"/>
    <x v="8"/>
    <x v="1"/>
    <s v="NRES"/>
    <x v="0"/>
    <n v="96"/>
  </r>
  <r>
    <x v="2"/>
    <n v="2247"/>
    <s v="Fall 2024"/>
    <x v="10"/>
    <s v="EOT"/>
    <s v="ENGR"/>
    <x v="6"/>
    <x v="0"/>
    <s v="NRES"/>
    <x v="0"/>
    <n v="1296.5"/>
  </r>
  <r>
    <x v="2"/>
    <n v="2157"/>
    <s v="Fall 2015"/>
    <x v="2"/>
    <s v="EOT"/>
    <s v="ARTM"/>
    <x v="0"/>
    <x v="0"/>
    <s v="NRES"/>
    <x v="0"/>
    <n v="54"/>
  </r>
  <r>
    <x v="2"/>
    <n v="2231"/>
    <s v="Spring 2023"/>
    <x v="0"/>
    <s v="EOT"/>
    <s v="EDUC"/>
    <x v="2"/>
    <x v="1"/>
    <s v="NRES"/>
    <x v="0"/>
    <n v="325"/>
  </r>
  <r>
    <x v="2"/>
    <n v="2251"/>
    <s v="Spring 2025"/>
    <x v="10"/>
    <s v="EOT"/>
    <s v="ARTM"/>
    <x v="0"/>
    <x v="1"/>
    <s v="RES"/>
    <x v="1"/>
    <n v="11975"/>
  </r>
  <r>
    <x v="2"/>
    <n v="2181"/>
    <s v="Spring 2018"/>
    <x v="3"/>
    <s v="EOT"/>
    <s v="BUSN"/>
    <x v="3"/>
    <x v="0"/>
    <s v="NRES"/>
    <x v="0"/>
    <n v="1652"/>
  </r>
  <r>
    <x v="2"/>
    <n v="2187"/>
    <s v="Fall 2018"/>
    <x v="6"/>
    <s v="EOT"/>
    <s v="NODG"/>
    <x v="8"/>
    <x v="0"/>
    <s v="NRES"/>
    <x v="0"/>
    <n v="150"/>
  </r>
  <r>
    <x v="2"/>
    <n v="2191"/>
    <s v="Spring 2019"/>
    <x v="6"/>
    <s v="EOT"/>
    <s v="BUSN"/>
    <x v="3"/>
    <x v="1"/>
    <s v="NRES"/>
    <x v="0"/>
    <n v="2162"/>
  </r>
  <r>
    <x v="2"/>
    <n v="2174"/>
    <s v="Summer 2017"/>
    <x v="3"/>
    <s v="EOT"/>
    <s v="ENGR"/>
    <x v="6"/>
    <x v="0"/>
    <s v="RES"/>
    <x v="1"/>
    <n v="185"/>
  </r>
  <r>
    <x v="2"/>
    <n v="2154"/>
    <s v="Summer 2015"/>
    <x v="2"/>
    <s v="EOT"/>
    <s v="EDUC"/>
    <x v="2"/>
    <x v="0"/>
    <s v="RES"/>
    <x v="1"/>
    <n v="3647"/>
  </r>
  <r>
    <x v="2"/>
    <n v="2211"/>
    <s v="Spring 2021"/>
    <x v="9"/>
    <s v="EOT"/>
    <s v="ARPL"/>
    <x v="4"/>
    <x v="0"/>
    <s v="NRES"/>
    <x v="0"/>
    <n v="604"/>
  </r>
  <r>
    <x v="2"/>
    <n v="2231"/>
    <s v="Spring 2023"/>
    <x v="0"/>
    <s v="EOT"/>
    <s v="NODG"/>
    <x v="8"/>
    <x v="0"/>
    <s v="RES"/>
    <x v="1"/>
    <n v="980"/>
  </r>
  <r>
    <x v="2"/>
    <n v="2174"/>
    <s v="Summer 2017"/>
    <x v="3"/>
    <s v="EOT"/>
    <s v="ENGR"/>
    <x v="6"/>
    <x v="1"/>
    <s v="NRES"/>
    <x v="0"/>
    <n v="244"/>
  </r>
  <r>
    <x v="2"/>
    <n v="2211"/>
    <s v="Spring 2021"/>
    <x v="9"/>
    <s v="EOT"/>
    <s v="ARPL"/>
    <x v="4"/>
    <x v="1"/>
    <s v="NRES"/>
    <x v="0"/>
    <n v="808"/>
  </r>
  <r>
    <x v="2"/>
    <n v="2214"/>
    <s v="Summer 2021"/>
    <x v="8"/>
    <s v="EOT"/>
    <s v="NODG"/>
    <x v="8"/>
    <x v="0"/>
    <s v="RES"/>
    <x v="1"/>
    <n v="420"/>
  </r>
  <r>
    <x v="2"/>
    <n v="2221"/>
    <s v="Spring 2022"/>
    <x v="8"/>
    <s v="EOT"/>
    <s v="EDUC"/>
    <x v="2"/>
    <x v="1"/>
    <s v="NRES"/>
    <x v="0"/>
    <n v="277"/>
  </r>
  <r>
    <x v="2"/>
    <n v="2194"/>
    <s v="Summer 2019"/>
    <x v="4"/>
    <s v="EOT"/>
    <s v="CLAS"/>
    <x v="7"/>
    <x v="0"/>
    <s v="RES"/>
    <x v="1"/>
    <n v="476"/>
  </r>
  <r>
    <x v="2"/>
    <n v="2161"/>
    <s v="Spring 2016"/>
    <x v="2"/>
    <s v="EOT"/>
    <s v="NODG"/>
    <x v="8"/>
    <x v="0"/>
    <s v="NRES"/>
    <x v="0"/>
    <n v="205"/>
  </r>
  <r>
    <x v="2"/>
    <n v="2154"/>
    <s v="Summer 2015"/>
    <x v="2"/>
    <s v="EOT"/>
    <s v="ARTM"/>
    <x v="0"/>
    <x v="0"/>
    <s v="RES"/>
    <x v="1"/>
    <n v="24"/>
  </r>
  <r>
    <x v="2"/>
    <n v="2187"/>
    <s v="Fall 2018"/>
    <x v="6"/>
    <s v="EOT"/>
    <s v="PAFF"/>
    <x v="1"/>
    <x v="1"/>
    <s v="RES"/>
    <x v="1"/>
    <n v="4159"/>
  </r>
  <r>
    <x v="2"/>
    <n v="2217"/>
    <s v="Fall 2021"/>
    <x v="8"/>
    <s v="EOT"/>
    <s v="CLAS"/>
    <x v="7"/>
    <x v="0"/>
    <s v="NRES"/>
    <x v="0"/>
    <n v="569"/>
  </r>
  <r>
    <x v="2"/>
    <n v="2201"/>
    <s v="Spring 2020"/>
    <x v="4"/>
    <s v="EOT"/>
    <s v="EDUC"/>
    <x v="2"/>
    <x v="1"/>
    <s v="NRES"/>
    <x v="0"/>
    <n v="281"/>
  </r>
  <r>
    <x v="2"/>
    <n v="2181"/>
    <s v="Spring 2018"/>
    <x v="3"/>
    <s v="EOT"/>
    <s v="CLAS"/>
    <x v="7"/>
    <x v="1"/>
    <s v="RES"/>
    <x v="1"/>
    <n v="55856"/>
  </r>
  <r>
    <x v="2"/>
    <n v="2191"/>
    <s v="Spring 2019"/>
    <x v="6"/>
    <s v="EOT"/>
    <s v="ARTM"/>
    <x v="0"/>
    <x v="0"/>
    <s v="RES"/>
    <x v="1"/>
    <n v="63"/>
  </r>
  <r>
    <x v="2"/>
    <n v="2231"/>
    <s v="Spring 2023"/>
    <x v="0"/>
    <s v="EOT"/>
    <s v="CLAS"/>
    <x v="7"/>
    <x v="0"/>
    <s v="NRES"/>
    <x v="0"/>
    <n v="407"/>
  </r>
  <r>
    <x v="2"/>
    <n v="2167"/>
    <s v="Fall 2016"/>
    <x v="1"/>
    <s v="EOT"/>
    <s v="ENGR"/>
    <x v="6"/>
    <x v="1"/>
    <s v="NRES"/>
    <x v="0"/>
    <n v="880"/>
  </r>
  <r>
    <x v="2"/>
    <n v="2157"/>
    <s v="Fall 2015"/>
    <x v="2"/>
    <s v="EOT"/>
    <s v="PAFF"/>
    <x v="1"/>
    <x v="0"/>
    <s v="RES"/>
    <x v="1"/>
    <n v="1626"/>
  </r>
  <r>
    <x v="2"/>
    <n v="2177"/>
    <s v="Fall 2017"/>
    <x v="3"/>
    <s v="EOT"/>
    <s v="EDUC"/>
    <x v="2"/>
    <x v="1"/>
    <s v="NRES"/>
    <x v="0"/>
    <n v="333"/>
  </r>
  <r>
    <x v="2"/>
    <n v="2197"/>
    <s v="Fall 2019"/>
    <x v="4"/>
    <s v="EOT"/>
    <s v="PAFF"/>
    <x v="1"/>
    <x v="0"/>
    <s v="NRES"/>
    <x v="0"/>
    <n v="342"/>
  </r>
  <r>
    <x v="2"/>
    <n v="2174"/>
    <s v="Summer 2017"/>
    <x v="3"/>
    <s v="EOT"/>
    <s v="NODG"/>
    <x v="8"/>
    <x v="0"/>
    <s v="NRES"/>
    <x v="0"/>
    <n v="83"/>
  </r>
  <r>
    <x v="2"/>
    <n v="2204"/>
    <s v="Summer 2020"/>
    <x v="9"/>
    <s v="EOT"/>
    <s v="ENGR"/>
    <x v="6"/>
    <x v="0"/>
    <s v="RES"/>
    <x v="1"/>
    <n v="172"/>
  </r>
  <r>
    <x v="2"/>
    <n v="2171"/>
    <s v="Spring 2017"/>
    <x v="1"/>
    <s v="EOT"/>
    <s v="CLAS"/>
    <x v="7"/>
    <x v="0"/>
    <s v="RES"/>
    <x v="1"/>
    <n v="2282.5"/>
  </r>
  <r>
    <x v="2"/>
    <n v="2227"/>
    <s v="Fall 2022"/>
    <x v="0"/>
    <s v="EOT"/>
    <s v="PAFF"/>
    <x v="1"/>
    <x v="1"/>
    <s v="NRES"/>
    <x v="0"/>
    <n v="553"/>
  </r>
  <r>
    <x v="2"/>
    <n v="2197"/>
    <s v="Fall 2019"/>
    <x v="4"/>
    <s v="EOT"/>
    <s v="ARPL"/>
    <x v="4"/>
    <x v="1"/>
    <s v="RES"/>
    <x v="1"/>
    <n v="4300"/>
  </r>
  <r>
    <x v="2"/>
    <n v="2201"/>
    <s v="Spring 2020"/>
    <x v="4"/>
    <s v="EOT"/>
    <s v="BUSN"/>
    <x v="3"/>
    <x v="0"/>
    <s v="RES"/>
    <x v="1"/>
    <n v="4719"/>
  </r>
  <r>
    <x v="2"/>
    <n v="2191"/>
    <s v="Spring 2019"/>
    <x v="6"/>
    <s v="EOT"/>
    <s v="ARPL"/>
    <x v="4"/>
    <x v="1"/>
    <s v="NRES"/>
    <x v="0"/>
    <n v="1013"/>
  </r>
  <r>
    <x v="2"/>
    <n v="2251"/>
    <s v="Spring 2025"/>
    <x v="10"/>
    <s v="EOT"/>
    <s v="BUSN"/>
    <x v="3"/>
    <x v="1"/>
    <s v="NRES"/>
    <x v="0"/>
    <n v="3406"/>
  </r>
  <r>
    <x v="2"/>
    <n v="2227"/>
    <s v="Fall 2022"/>
    <x v="0"/>
    <s v="EOT"/>
    <s v="ENGR"/>
    <x v="6"/>
    <x v="0"/>
    <s v="NRES"/>
    <x v="0"/>
    <n v="1906"/>
  </r>
  <r>
    <x v="2"/>
    <n v="2161"/>
    <s v="Spring 2016"/>
    <x v="2"/>
    <s v="EOT"/>
    <s v="ARTM"/>
    <x v="0"/>
    <x v="1"/>
    <s v="RES"/>
    <x v="1"/>
    <n v="10653"/>
  </r>
  <r>
    <x v="2"/>
    <n v="2241"/>
    <s v="Spring 2024"/>
    <x v="5"/>
    <s v="EOT"/>
    <s v="CLAS"/>
    <x v="7"/>
    <x v="1"/>
    <s v="NRES"/>
    <x v="0"/>
    <n v="5624"/>
  </r>
  <r>
    <x v="2"/>
    <n v="2201"/>
    <s v="Spring 2020"/>
    <x v="4"/>
    <s v="EOT"/>
    <s v="ARPL"/>
    <x v="4"/>
    <x v="1"/>
    <s v="RES"/>
    <x v="1"/>
    <n v="3743"/>
  </r>
  <r>
    <x v="2"/>
    <n v="2191"/>
    <s v="Spring 2019"/>
    <x v="6"/>
    <s v="EOT"/>
    <s v="NODG"/>
    <x v="8"/>
    <x v="1"/>
    <s v="NRES"/>
    <x v="0"/>
    <n v="58"/>
  </r>
  <r>
    <x v="2"/>
    <n v="2207"/>
    <s v="Fall 2020"/>
    <x v="9"/>
    <s v="EOT"/>
    <s v="ARTM"/>
    <x v="0"/>
    <x v="1"/>
    <s v="NRES"/>
    <x v="0"/>
    <n v="2561"/>
  </r>
  <r>
    <x v="2"/>
    <n v="2241"/>
    <s v="Spring 2024"/>
    <x v="5"/>
    <s v="EOT"/>
    <s v="NODG"/>
    <x v="8"/>
    <x v="0"/>
    <s v="RES"/>
    <x v="1"/>
    <n v="941"/>
  </r>
  <r>
    <x v="2"/>
    <n v="2227"/>
    <s v="Fall 2022"/>
    <x v="0"/>
    <s v="EOT"/>
    <s v="ARPL"/>
    <x v="4"/>
    <x v="0"/>
    <s v="RES"/>
    <x v="1"/>
    <n v="2819"/>
  </r>
  <r>
    <x v="2"/>
    <n v="2214"/>
    <s v="Summer 2021"/>
    <x v="8"/>
    <s v="EOT"/>
    <s v="ENGR"/>
    <x v="6"/>
    <x v="1"/>
    <s v="RES"/>
    <x v="1"/>
    <n v="1955"/>
  </r>
  <r>
    <x v="2"/>
    <n v="2184"/>
    <s v="Summer 2018"/>
    <x v="6"/>
    <s v="EOT"/>
    <s v="BUSN"/>
    <x v="3"/>
    <x v="1"/>
    <s v="RES"/>
    <x v="1"/>
    <n v="3395"/>
  </r>
  <r>
    <x v="2"/>
    <n v="2224"/>
    <s v="Summer 2022"/>
    <x v="0"/>
    <s v="EOT"/>
    <s v="CLAS"/>
    <x v="7"/>
    <x v="0"/>
    <s v="RES"/>
    <x v="1"/>
    <n v="376"/>
  </r>
  <r>
    <x v="2"/>
    <n v="2201"/>
    <s v="Spring 2020"/>
    <x v="4"/>
    <s v="EOT"/>
    <s v="ENGR"/>
    <x v="6"/>
    <x v="1"/>
    <s v="NRES"/>
    <x v="0"/>
    <n v="2450"/>
  </r>
  <r>
    <x v="2"/>
    <n v="2257"/>
    <s v="Fall 2025"/>
    <x v="7"/>
    <s v="EOT"/>
    <s v="ARTM"/>
    <x v="0"/>
    <x v="0"/>
    <s v="RES"/>
    <x v="1"/>
    <n v="210"/>
  </r>
  <r>
    <x v="2"/>
    <n v="2247"/>
    <s v="Fall 2024"/>
    <x v="10"/>
    <s v="EOT"/>
    <s v="ENGR"/>
    <x v="6"/>
    <x v="1"/>
    <s v="NRES"/>
    <x v="0"/>
    <n v="2716"/>
  </r>
  <r>
    <x v="2"/>
    <n v="2257"/>
    <s v="Fall 2025"/>
    <x v="7"/>
    <s v="EOT"/>
    <s v="ENGR"/>
    <x v="6"/>
    <x v="0"/>
    <s v="RES"/>
    <x v="1"/>
    <n v="1177"/>
  </r>
  <r>
    <x v="2"/>
    <n v="2157"/>
    <s v="Fall 2015"/>
    <x v="2"/>
    <s v="EOT"/>
    <s v="ENGR"/>
    <x v="6"/>
    <x v="0"/>
    <s v="RES"/>
    <x v="1"/>
    <n v="1339"/>
  </r>
  <r>
    <x v="2"/>
    <n v="2184"/>
    <s v="Summer 2018"/>
    <x v="6"/>
    <s v="EOT"/>
    <s v="CLAS"/>
    <x v="7"/>
    <x v="0"/>
    <s v="RES"/>
    <x v="1"/>
    <n v="403"/>
  </r>
  <r>
    <x v="2"/>
    <n v="2174"/>
    <s v="Summer 2017"/>
    <x v="3"/>
    <s v="EOT"/>
    <s v="NODG"/>
    <x v="8"/>
    <x v="1"/>
    <s v="RES"/>
    <x v="1"/>
    <n v="813"/>
  </r>
  <r>
    <x v="2"/>
    <n v="2261"/>
    <s v="Spring 2026"/>
    <x v="7"/>
    <s v="CENSUS"/>
    <s v="ARPL"/>
    <x v="4"/>
    <x v="0"/>
    <s v="NRES"/>
    <x v="0"/>
    <n v="279"/>
  </r>
  <r>
    <x v="2"/>
    <n v="2254"/>
    <s v="Summer 2025"/>
    <x v="7"/>
    <s v="EOT"/>
    <s v="NODG"/>
    <x v="8"/>
    <x v="1"/>
    <s v="NRES"/>
    <x v="0"/>
    <n v="45"/>
  </r>
  <r>
    <x v="2"/>
    <n v="2171"/>
    <s v="Spring 2017"/>
    <x v="1"/>
    <s v="EOT"/>
    <s v="ARPL"/>
    <x v="4"/>
    <x v="1"/>
    <s v="RES"/>
    <x v="1"/>
    <n v="3334"/>
  </r>
  <r>
    <x v="2"/>
    <n v="2254"/>
    <s v="Summer 2025"/>
    <x v="7"/>
    <s v="EOT"/>
    <s v="EDUC"/>
    <x v="2"/>
    <x v="0"/>
    <s v="NRES"/>
    <x v="0"/>
    <n v="502"/>
  </r>
  <r>
    <x v="2"/>
    <n v="2201"/>
    <s v="Spring 2020"/>
    <x v="4"/>
    <s v="EOT"/>
    <s v="NODG"/>
    <x v="8"/>
    <x v="1"/>
    <s v="NRES"/>
    <x v="0"/>
    <n v="101"/>
  </r>
  <r>
    <x v="2"/>
    <n v="2237"/>
    <s v="Fall 2023"/>
    <x v="5"/>
    <s v="EOT"/>
    <s v="NODG"/>
    <x v="8"/>
    <x v="1"/>
    <s v="NRES"/>
    <x v="0"/>
    <n v="75"/>
  </r>
  <r>
    <x v="2"/>
    <n v="2157"/>
    <s v="Fall 2015"/>
    <x v="2"/>
    <s v="EOT"/>
    <s v="ARPL"/>
    <x v="4"/>
    <x v="0"/>
    <s v="NRES"/>
    <x v="0"/>
    <n v="1012"/>
  </r>
  <r>
    <x v="2"/>
    <n v="2161"/>
    <s v="Spring 2016"/>
    <x v="2"/>
    <s v="EOT"/>
    <s v="ENGR"/>
    <x v="6"/>
    <x v="0"/>
    <s v="NRES"/>
    <x v="0"/>
    <n v="1588.5"/>
  </r>
  <r>
    <x v="2"/>
    <n v="2254"/>
    <s v="Summer 2025"/>
    <x v="7"/>
    <s v="EOT"/>
    <s v="ARPL"/>
    <x v="4"/>
    <x v="0"/>
    <s v="RES"/>
    <x v="1"/>
    <n v="307"/>
  </r>
  <r>
    <x v="2"/>
    <n v="2154"/>
    <s v="Summer 2015"/>
    <x v="2"/>
    <s v="EOT"/>
    <s v="PAFF"/>
    <x v="1"/>
    <x v="0"/>
    <s v="RES"/>
    <x v="1"/>
    <n v="519"/>
  </r>
  <r>
    <x v="2"/>
    <n v="2214"/>
    <s v="Summer 2021"/>
    <x v="8"/>
    <s v="EOT"/>
    <s v="BUSN"/>
    <x v="3"/>
    <x v="1"/>
    <s v="RES"/>
    <x v="1"/>
    <n v="4275"/>
  </r>
  <r>
    <x v="2"/>
    <n v="2217"/>
    <s v="Fall 2021"/>
    <x v="8"/>
    <s v="EOT"/>
    <s v="CLAS"/>
    <x v="7"/>
    <x v="0"/>
    <s v="RES"/>
    <x v="1"/>
    <n v="2672"/>
  </r>
  <r>
    <x v="2"/>
    <n v="2237"/>
    <s v="Fall 2023"/>
    <x v="5"/>
    <s v="EOT"/>
    <s v="BUSN"/>
    <x v="3"/>
    <x v="1"/>
    <s v="NRES"/>
    <x v="0"/>
    <n v="3261"/>
  </r>
  <r>
    <x v="2"/>
    <n v="2241"/>
    <s v="Spring 2024"/>
    <x v="5"/>
    <s v="EOT"/>
    <s v="ARTM"/>
    <x v="0"/>
    <x v="0"/>
    <s v="NRES"/>
    <x v="0"/>
    <n v="42"/>
  </r>
  <r>
    <x v="2"/>
    <n v="2167"/>
    <s v="Fall 2016"/>
    <x v="1"/>
    <s v="EOT"/>
    <s v="ARTM"/>
    <x v="0"/>
    <x v="0"/>
    <s v="RES"/>
    <x v="1"/>
    <n v="123"/>
  </r>
  <r>
    <x v="2"/>
    <n v="2261"/>
    <s v="Spring 2026"/>
    <x v="7"/>
    <s v="CENSUS"/>
    <s v="ENGR"/>
    <x v="6"/>
    <x v="0"/>
    <s v="RES"/>
    <x v="1"/>
    <n v="1143"/>
  </r>
  <r>
    <x v="2"/>
    <n v="2174"/>
    <s v="Summer 2017"/>
    <x v="3"/>
    <s v="EOT"/>
    <s v="ARTM"/>
    <x v="0"/>
    <x v="0"/>
    <s v="RES"/>
    <x v="1"/>
    <n v="43"/>
  </r>
  <r>
    <x v="2"/>
    <n v="2237"/>
    <s v="Fall 2023"/>
    <x v="5"/>
    <s v="EOT"/>
    <s v="CLAS"/>
    <x v="7"/>
    <x v="1"/>
    <s v="RES"/>
    <x v="1"/>
    <n v="42445"/>
  </r>
  <r>
    <x v="2"/>
    <n v="2157"/>
    <s v="Fall 2015"/>
    <x v="2"/>
    <s v="EOT"/>
    <s v="NODG"/>
    <x v="8"/>
    <x v="0"/>
    <s v="NRES"/>
    <x v="0"/>
    <n v="184"/>
  </r>
  <r>
    <x v="2"/>
    <n v="2261"/>
    <s v="Spring 2026"/>
    <x v="7"/>
    <s v="CENSUS"/>
    <s v="EDUC"/>
    <x v="2"/>
    <x v="0"/>
    <s v="RES"/>
    <x v="1"/>
    <n v="4905"/>
  </r>
  <r>
    <x v="2"/>
    <n v="2194"/>
    <s v="Summer 2019"/>
    <x v="4"/>
    <s v="EOT"/>
    <s v="ARTM"/>
    <x v="0"/>
    <x v="1"/>
    <s v="NRES"/>
    <x v="0"/>
    <n v="215"/>
  </r>
  <r>
    <x v="2"/>
    <n v="2251"/>
    <s v="Spring 2025"/>
    <x v="10"/>
    <s v="EOT"/>
    <s v="NODG"/>
    <x v="8"/>
    <x v="0"/>
    <s v="NRES"/>
    <x v="0"/>
    <n v="130"/>
  </r>
  <r>
    <x v="2"/>
    <n v="2214"/>
    <s v="Summer 2021"/>
    <x v="8"/>
    <s v="EOT"/>
    <s v="PAFF"/>
    <x v="1"/>
    <x v="1"/>
    <s v="NRES"/>
    <x v="0"/>
    <n v="101"/>
  </r>
  <r>
    <x v="2"/>
    <n v="2194"/>
    <s v="Summer 2019"/>
    <x v="4"/>
    <s v="EOT"/>
    <s v="CLAS"/>
    <x v="7"/>
    <x v="1"/>
    <s v="RES"/>
    <x v="1"/>
    <n v="9390"/>
  </r>
  <r>
    <x v="2"/>
    <n v="2161"/>
    <s v="Spring 2016"/>
    <x v="2"/>
    <s v="EOT"/>
    <s v="CLAS"/>
    <x v="7"/>
    <x v="1"/>
    <s v="RES"/>
    <x v="1"/>
    <n v="56245"/>
  </r>
  <r>
    <x v="2"/>
    <n v="2191"/>
    <s v="Spring 2019"/>
    <x v="6"/>
    <s v="EOT"/>
    <s v="ENGR"/>
    <x v="6"/>
    <x v="0"/>
    <s v="RES"/>
    <x v="1"/>
    <n v="1282"/>
  </r>
  <r>
    <x v="2"/>
    <n v="2207"/>
    <s v="Fall 2020"/>
    <x v="9"/>
    <s v="EOT"/>
    <s v="EDUC"/>
    <x v="2"/>
    <x v="1"/>
    <s v="RES"/>
    <x v="1"/>
    <n v="3171"/>
  </r>
  <r>
    <x v="2"/>
    <n v="2194"/>
    <s v="Summer 2019"/>
    <x v="4"/>
    <s v="EOT"/>
    <s v="CLAS"/>
    <x v="7"/>
    <x v="1"/>
    <s v="NRES"/>
    <x v="0"/>
    <n v="1649"/>
  </r>
  <r>
    <x v="2"/>
    <n v="2221"/>
    <s v="Spring 2022"/>
    <x v="8"/>
    <s v="EOT"/>
    <s v="CLAS"/>
    <x v="7"/>
    <x v="1"/>
    <s v="RES"/>
    <x v="1"/>
    <n v="41900"/>
  </r>
  <r>
    <x v="2"/>
    <n v="2174"/>
    <s v="Summer 2017"/>
    <x v="3"/>
    <s v="EOT"/>
    <s v="ENGR"/>
    <x v="6"/>
    <x v="0"/>
    <s v="NRES"/>
    <x v="0"/>
    <n v="65"/>
  </r>
  <r>
    <x v="2"/>
    <n v="2171"/>
    <s v="Spring 2017"/>
    <x v="1"/>
    <s v="EOT"/>
    <s v="PAFF"/>
    <x v="1"/>
    <x v="0"/>
    <s v="RES"/>
    <x v="1"/>
    <n v="1444.5"/>
  </r>
  <r>
    <x v="2"/>
    <n v="2177"/>
    <s v="Fall 2017"/>
    <x v="3"/>
    <s v="EOT"/>
    <s v="PAFF"/>
    <x v="1"/>
    <x v="0"/>
    <s v="NRES"/>
    <x v="0"/>
    <n v="521"/>
  </r>
  <r>
    <x v="2"/>
    <n v="2211"/>
    <s v="Spring 2021"/>
    <x v="9"/>
    <s v="EOT"/>
    <s v="ARTM"/>
    <x v="0"/>
    <x v="0"/>
    <s v="NRES"/>
    <x v="0"/>
    <n v="31"/>
  </r>
  <r>
    <x v="2"/>
    <n v="2164"/>
    <s v="Summer 2016"/>
    <x v="1"/>
    <s v="EOT"/>
    <s v="ARTM"/>
    <x v="0"/>
    <x v="0"/>
    <s v="NRES"/>
    <x v="0"/>
    <n v="15"/>
  </r>
  <r>
    <x v="2"/>
    <n v="2237"/>
    <s v="Fall 2023"/>
    <x v="5"/>
    <s v="EOT"/>
    <s v="CLAS"/>
    <x v="7"/>
    <x v="0"/>
    <s v="RES"/>
    <x v="1"/>
    <n v="2159"/>
  </r>
  <r>
    <x v="2"/>
    <n v="2187"/>
    <s v="Fall 2018"/>
    <x v="6"/>
    <s v="EOT"/>
    <s v="PAFF"/>
    <x v="1"/>
    <x v="1"/>
    <s v="NRES"/>
    <x v="0"/>
    <n v="908"/>
  </r>
  <r>
    <x v="2"/>
    <n v="2204"/>
    <s v="Summer 2020"/>
    <x v="9"/>
    <s v="EOT"/>
    <s v="CLAS"/>
    <x v="7"/>
    <x v="0"/>
    <s v="RES"/>
    <x v="1"/>
    <n v="518"/>
  </r>
  <r>
    <x v="2"/>
    <n v="2191"/>
    <s v="Spring 2019"/>
    <x v="6"/>
    <s v="EOT"/>
    <s v="PAFF"/>
    <x v="1"/>
    <x v="1"/>
    <s v="RES"/>
    <x v="1"/>
    <n v="4132"/>
  </r>
  <r>
    <x v="2"/>
    <n v="2257"/>
    <s v="Fall 2025"/>
    <x v="7"/>
    <s v="EOT"/>
    <s v="ARTM"/>
    <x v="0"/>
    <x v="0"/>
    <s v="NRES"/>
    <x v="0"/>
    <n v="40"/>
  </r>
  <r>
    <x v="2"/>
    <n v="2157"/>
    <s v="Fall 2015"/>
    <x v="2"/>
    <s v="EOT"/>
    <s v="PAFF"/>
    <x v="1"/>
    <x v="0"/>
    <s v="NRES"/>
    <x v="0"/>
    <n v="523"/>
  </r>
  <r>
    <x v="2"/>
    <n v="2254"/>
    <s v="Summer 2025"/>
    <x v="7"/>
    <s v="EOT"/>
    <s v="BUSN"/>
    <x v="3"/>
    <x v="1"/>
    <s v="NRES"/>
    <x v="0"/>
    <n v="964"/>
  </r>
  <r>
    <x v="2"/>
    <n v="2214"/>
    <s v="Summer 2021"/>
    <x v="8"/>
    <s v="EOT"/>
    <s v="NODG"/>
    <x v="8"/>
    <x v="1"/>
    <s v="NRES"/>
    <x v="0"/>
    <n v="79"/>
  </r>
  <r>
    <x v="2"/>
    <n v="2154"/>
    <s v="Summer 2015"/>
    <x v="2"/>
    <s v="EOT"/>
    <s v="ENGR"/>
    <x v="6"/>
    <x v="0"/>
    <s v="NRES"/>
    <x v="0"/>
    <n v="108"/>
  </r>
  <r>
    <x v="2"/>
    <n v="2164"/>
    <s v="Summer 2016"/>
    <x v="1"/>
    <s v="EOT"/>
    <s v="ARTM"/>
    <x v="0"/>
    <x v="1"/>
    <s v="NRES"/>
    <x v="0"/>
    <n v="135"/>
  </r>
  <r>
    <x v="2"/>
    <n v="2217"/>
    <s v="Fall 2021"/>
    <x v="8"/>
    <s v="EOT"/>
    <s v="ARTM"/>
    <x v="0"/>
    <x v="0"/>
    <s v="RES"/>
    <x v="1"/>
    <n v="177"/>
  </r>
  <r>
    <x v="2"/>
    <n v="2167"/>
    <s v="Fall 2016"/>
    <x v="1"/>
    <s v="EOT"/>
    <s v="EDUC"/>
    <x v="2"/>
    <x v="0"/>
    <s v="RES"/>
    <x v="1"/>
    <n v="6070"/>
  </r>
  <r>
    <x v="2"/>
    <n v="2167"/>
    <s v="Fall 2016"/>
    <x v="1"/>
    <s v="EOT"/>
    <s v="BUSN"/>
    <x v="3"/>
    <x v="0"/>
    <s v="RES"/>
    <x v="1"/>
    <n v="4936"/>
  </r>
  <r>
    <x v="2"/>
    <n v="2231"/>
    <s v="Spring 2023"/>
    <x v="0"/>
    <s v="EOT"/>
    <s v="CLAS"/>
    <x v="7"/>
    <x v="0"/>
    <s v="RES"/>
    <x v="1"/>
    <n v="2120"/>
  </r>
  <r>
    <x v="2"/>
    <n v="2184"/>
    <s v="Summer 2018"/>
    <x v="6"/>
    <s v="EOT"/>
    <s v="ARPL"/>
    <x v="4"/>
    <x v="0"/>
    <s v="NRES"/>
    <x v="0"/>
    <n v="72"/>
  </r>
  <r>
    <x v="2"/>
    <n v="2217"/>
    <s v="Fall 2021"/>
    <x v="8"/>
    <s v="EOT"/>
    <s v="ARTM"/>
    <x v="0"/>
    <x v="1"/>
    <s v="NRES"/>
    <x v="0"/>
    <n v="2880"/>
  </r>
  <r>
    <x v="2"/>
    <n v="2214"/>
    <s v="Summer 2021"/>
    <x v="8"/>
    <s v="EOT"/>
    <s v="CLAS"/>
    <x v="7"/>
    <x v="1"/>
    <s v="NRES"/>
    <x v="0"/>
    <n v="1742"/>
  </r>
  <r>
    <x v="2"/>
    <n v="2247"/>
    <s v="Fall 2024"/>
    <x v="10"/>
    <s v="EOT"/>
    <s v="PAFF"/>
    <x v="1"/>
    <x v="0"/>
    <s v="NRES"/>
    <x v="0"/>
    <n v="402"/>
  </r>
  <r>
    <x v="2"/>
    <n v="2167"/>
    <s v="Fall 2016"/>
    <x v="1"/>
    <s v="EOT"/>
    <s v="NODG"/>
    <x v="8"/>
    <x v="1"/>
    <s v="RES"/>
    <x v="1"/>
    <n v="319"/>
  </r>
  <r>
    <x v="2"/>
    <n v="2154"/>
    <s v="Summer 2015"/>
    <x v="2"/>
    <s v="EOT"/>
    <s v="ARPL"/>
    <x v="4"/>
    <x v="0"/>
    <s v="RES"/>
    <x v="1"/>
    <n v="301"/>
  </r>
  <r>
    <x v="2"/>
    <n v="2157"/>
    <s v="Fall 2015"/>
    <x v="2"/>
    <s v="EOT"/>
    <s v="PAFF"/>
    <x v="1"/>
    <x v="1"/>
    <s v="RES"/>
    <x v="1"/>
    <n v="2810"/>
  </r>
  <r>
    <x v="2"/>
    <n v="2184"/>
    <s v="Summer 2018"/>
    <x v="6"/>
    <s v="EOT"/>
    <s v="ARPL"/>
    <x v="4"/>
    <x v="1"/>
    <s v="NRES"/>
    <x v="0"/>
    <n v="154"/>
  </r>
  <r>
    <x v="2"/>
    <n v="2227"/>
    <s v="Fall 2022"/>
    <x v="0"/>
    <s v="EOT"/>
    <s v="CLAS"/>
    <x v="7"/>
    <x v="0"/>
    <s v="RES"/>
    <x v="1"/>
    <n v="2426"/>
  </r>
  <r>
    <x v="2"/>
    <n v="2244"/>
    <s v="Summer 2024"/>
    <x v="10"/>
    <s v="EOT"/>
    <s v="ARPL"/>
    <x v="4"/>
    <x v="1"/>
    <s v="NRES"/>
    <x v="0"/>
    <n v="52"/>
  </r>
  <r>
    <x v="2"/>
    <n v="2194"/>
    <s v="Summer 2019"/>
    <x v="4"/>
    <s v="EOT"/>
    <s v="NODG"/>
    <x v="8"/>
    <x v="1"/>
    <s v="RES"/>
    <x v="1"/>
    <n v="695"/>
  </r>
  <r>
    <x v="2"/>
    <n v="2187"/>
    <s v="Fall 2018"/>
    <x v="6"/>
    <s v="EOT"/>
    <s v="ARTM"/>
    <x v="0"/>
    <x v="0"/>
    <s v="NRES"/>
    <x v="0"/>
    <n v="64"/>
  </r>
  <r>
    <x v="2"/>
    <n v="2241"/>
    <s v="Spring 2024"/>
    <x v="5"/>
    <s v="EOT"/>
    <s v="PAFF"/>
    <x v="1"/>
    <x v="0"/>
    <s v="NRES"/>
    <x v="0"/>
    <n v="400"/>
  </r>
  <r>
    <x v="2"/>
    <n v="2227"/>
    <s v="Fall 2022"/>
    <x v="0"/>
    <s v="EOT"/>
    <s v="CLAS"/>
    <x v="7"/>
    <x v="1"/>
    <s v="NRES"/>
    <x v="0"/>
    <n v="6652"/>
  </r>
  <r>
    <x v="2"/>
    <n v="2224"/>
    <s v="Summer 2022"/>
    <x v="0"/>
    <s v="EOT"/>
    <s v="CLAS"/>
    <x v="7"/>
    <x v="1"/>
    <s v="NRES"/>
    <x v="0"/>
    <n v="1436"/>
  </r>
  <r>
    <x v="2"/>
    <n v="2184"/>
    <s v="Summer 2018"/>
    <x v="6"/>
    <s v="EOT"/>
    <s v="ARTM"/>
    <x v="0"/>
    <x v="1"/>
    <s v="NRES"/>
    <x v="0"/>
    <n v="150"/>
  </r>
  <r>
    <x v="2"/>
    <n v="2251"/>
    <s v="Spring 2025"/>
    <x v="10"/>
    <s v="EOT"/>
    <s v="ENGR"/>
    <x v="6"/>
    <x v="0"/>
    <s v="NRES"/>
    <x v="0"/>
    <n v="1196"/>
  </r>
  <r>
    <x v="2"/>
    <n v="2164"/>
    <s v="Summer 2016"/>
    <x v="1"/>
    <s v="EOT"/>
    <s v="ARPL"/>
    <x v="4"/>
    <x v="1"/>
    <s v="RES"/>
    <x v="1"/>
    <n v="305"/>
  </r>
  <r>
    <x v="2"/>
    <n v="2221"/>
    <s v="Spring 2022"/>
    <x v="8"/>
    <s v="EOT"/>
    <s v="BUSN"/>
    <x v="3"/>
    <x v="1"/>
    <s v="RES"/>
    <x v="1"/>
    <n v="18242"/>
  </r>
  <r>
    <x v="2"/>
    <n v="2201"/>
    <s v="Spring 2020"/>
    <x v="4"/>
    <s v="EOT"/>
    <s v="PAFF"/>
    <x v="1"/>
    <x v="1"/>
    <s v="NRES"/>
    <x v="0"/>
    <n v="539"/>
  </r>
  <r>
    <x v="2"/>
    <n v="2261"/>
    <s v="Spring 2026"/>
    <x v="7"/>
    <s v="CENSUS"/>
    <s v="ENGR"/>
    <x v="6"/>
    <x v="1"/>
    <s v="RES"/>
    <x v="1"/>
    <n v="14738"/>
  </r>
  <r>
    <x v="2"/>
    <n v="2214"/>
    <s v="Summer 2021"/>
    <x v="8"/>
    <s v="EOT"/>
    <s v="CLAS"/>
    <x v="7"/>
    <x v="0"/>
    <s v="NRES"/>
    <x v="0"/>
    <n v="50"/>
  </r>
  <r>
    <x v="2"/>
    <n v="2221"/>
    <s v="Spring 2022"/>
    <x v="8"/>
    <s v="EOT"/>
    <s v="ARTM"/>
    <x v="0"/>
    <x v="0"/>
    <s v="NRES"/>
    <x v="0"/>
    <n v="107"/>
  </r>
  <r>
    <x v="2"/>
    <n v="2254"/>
    <s v="Summer 2025"/>
    <x v="7"/>
    <s v="EOT"/>
    <s v="ENGR"/>
    <x v="6"/>
    <x v="0"/>
    <s v="RES"/>
    <x v="1"/>
    <n v="243"/>
  </r>
  <r>
    <x v="2"/>
    <n v="2171"/>
    <s v="Spring 2017"/>
    <x v="1"/>
    <s v="EOT"/>
    <s v="EDUC"/>
    <x v="2"/>
    <x v="0"/>
    <s v="NRES"/>
    <x v="0"/>
    <n v="511"/>
  </r>
  <r>
    <x v="2"/>
    <n v="2167"/>
    <s v="Fall 2016"/>
    <x v="1"/>
    <s v="EOT"/>
    <s v="BUSN"/>
    <x v="3"/>
    <x v="1"/>
    <s v="RES"/>
    <x v="1"/>
    <n v="14566"/>
  </r>
  <r>
    <x v="2"/>
    <n v="2164"/>
    <s v="Summer 2016"/>
    <x v="1"/>
    <s v="EOT"/>
    <s v="ARPL"/>
    <x v="4"/>
    <x v="1"/>
    <s v="NRES"/>
    <x v="0"/>
    <n v="147"/>
  </r>
  <r>
    <x v="2"/>
    <n v="2241"/>
    <s v="Spring 2024"/>
    <x v="5"/>
    <s v="EOT"/>
    <s v="PAFF"/>
    <x v="1"/>
    <x v="1"/>
    <s v="RES"/>
    <x v="1"/>
    <n v="3497"/>
  </r>
  <r>
    <x v="2"/>
    <n v="2187"/>
    <s v="Fall 2018"/>
    <x v="6"/>
    <s v="EOT"/>
    <s v="ARTM"/>
    <x v="0"/>
    <x v="1"/>
    <s v="RES"/>
    <x v="1"/>
    <n v="13059"/>
  </r>
  <r>
    <x v="2"/>
    <n v="2234"/>
    <s v="Summer 2023"/>
    <x v="5"/>
    <s v="EOT"/>
    <s v="ARTM"/>
    <x v="0"/>
    <x v="0"/>
    <s v="NRES"/>
    <x v="0"/>
    <n v="27"/>
  </r>
  <r>
    <x v="2"/>
    <n v="2221"/>
    <s v="Spring 2022"/>
    <x v="8"/>
    <s v="EOT"/>
    <s v="PAFF"/>
    <x v="1"/>
    <x v="1"/>
    <s v="RES"/>
    <x v="1"/>
    <n v="3440"/>
  </r>
  <r>
    <x v="2"/>
    <n v="2187"/>
    <s v="Fall 2018"/>
    <x v="6"/>
    <s v="EOT"/>
    <s v="EDUC"/>
    <x v="2"/>
    <x v="1"/>
    <s v="RES"/>
    <x v="1"/>
    <n v="2932"/>
  </r>
  <r>
    <x v="2"/>
    <n v="2197"/>
    <s v="Fall 2019"/>
    <x v="4"/>
    <s v="EOT"/>
    <s v="CLAS"/>
    <x v="7"/>
    <x v="1"/>
    <s v="NRES"/>
    <x v="0"/>
    <n v="8436"/>
  </r>
  <r>
    <x v="2"/>
    <n v="2234"/>
    <s v="Summer 2023"/>
    <x v="5"/>
    <s v="EOT"/>
    <s v="BUSN"/>
    <x v="3"/>
    <x v="1"/>
    <s v="NRES"/>
    <x v="0"/>
    <n v="597"/>
  </r>
  <r>
    <x v="2"/>
    <n v="2257"/>
    <s v="Fall 2025"/>
    <x v="7"/>
    <s v="EOT"/>
    <s v="PAFF"/>
    <x v="1"/>
    <x v="1"/>
    <s v="NRES"/>
    <x v="0"/>
    <n v="427"/>
  </r>
  <r>
    <x v="2"/>
    <n v="2241"/>
    <s v="Spring 2024"/>
    <x v="5"/>
    <s v="EOT"/>
    <s v="ENGR"/>
    <x v="6"/>
    <x v="1"/>
    <s v="NRES"/>
    <x v="0"/>
    <n v="3138"/>
  </r>
  <r>
    <x v="2"/>
    <n v="2207"/>
    <s v="Fall 2020"/>
    <x v="9"/>
    <s v="EOT"/>
    <s v="CLAS"/>
    <x v="7"/>
    <x v="0"/>
    <s v="NRES"/>
    <x v="0"/>
    <n v="494"/>
  </r>
  <r>
    <x v="2"/>
    <n v="2261"/>
    <s v="Spring 2026"/>
    <x v="7"/>
    <s v="CENSUS"/>
    <s v="ENGR"/>
    <x v="6"/>
    <x v="1"/>
    <s v="NRES"/>
    <x v="0"/>
    <n v="2309"/>
  </r>
  <r>
    <x v="2"/>
    <n v="2177"/>
    <s v="Fall 2017"/>
    <x v="3"/>
    <s v="EOT"/>
    <s v="EDUC"/>
    <x v="2"/>
    <x v="0"/>
    <s v="RES"/>
    <x v="1"/>
    <n v="6314"/>
  </r>
  <r>
    <x v="2"/>
    <n v="2191"/>
    <s v="Spring 2019"/>
    <x v="6"/>
    <s v="EOT"/>
    <s v="ARPL"/>
    <x v="4"/>
    <x v="0"/>
    <s v="RES"/>
    <x v="1"/>
    <n v="3377"/>
  </r>
  <r>
    <x v="2"/>
    <n v="2194"/>
    <s v="Summer 2019"/>
    <x v="4"/>
    <s v="EOT"/>
    <s v="NODG"/>
    <x v="8"/>
    <x v="0"/>
    <s v="NRES"/>
    <x v="0"/>
    <n v="77"/>
  </r>
  <r>
    <x v="2"/>
    <n v="2241"/>
    <s v="Spring 2024"/>
    <x v="5"/>
    <s v="EOT"/>
    <s v="NODG"/>
    <x v="8"/>
    <x v="1"/>
    <s v="RES"/>
    <x v="1"/>
    <n v="745"/>
  </r>
  <r>
    <x v="2"/>
    <n v="2154"/>
    <s v="Summer 2015"/>
    <x v="2"/>
    <s v="EOT"/>
    <s v="CLAS"/>
    <x v="7"/>
    <x v="0"/>
    <s v="RES"/>
    <x v="1"/>
    <n v="395"/>
  </r>
  <r>
    <x v="2"/>
    <n v="2211"/>
    <s v="Spring 2021"/>
    <x v="9"/>
    <s v="EOT"/>
    <s v="NODG"/>
    <x v="8"/>
    <x v="0"/>
    <s v="NRES"/>
    <x v="0"/>
    <n v="139.5"/>
  </r>
  <r>
    <x v="2"/>
    <n v="2257"/>
    <s v="Fall 2025"/>
    <x v="7"/>
    <s v="EOT"/>
    <s v="CLAS"/>
    <x v="7"/>
    <x v="0"/>
    <s v="NRES"/>
    <x v="0"/>
    <n v="434"/>
  </r>
  <r>
    <x v="2"/>
    <n v="2154"/>
    <s v="Summer 2015"/>
    <x v="2"/>
    <s v="EOT"/>
    <s v="CLAS"/>
    <x v="7"/>
    <x v="1"/>
    <s v="NRES"/>
    <x v="0"/>
    <n v="1420"/>
  </r>
  <r>
    <x v="2"/>
    <n v="2247"/>
    <s v="Fall 2024"/>
    <x v="10"/>
    <s v="EOT"/>
    <s v="NODG"/>
    <x v="8"/>
    <x v="0"/>
    <s v="NRES"/>
    <x v="0"/>
    <n v="141"/>
  </r>
  <r>
    <x v="2"/>
    <n v="2171"/>
    <s v="Spring 2017"/>
    <x v="1"/>
    <s v="EOT"/>
    <s v="NODG"/>
    <x v="8"/>
    <x v="1"/>
    <s v="RES"/>
    <x v="1"/>
    <n v="283"/>
  </r>
  <r>
    <x v="2"/>
    <n v="2191"/>
    <s v="Spring 2019"/>
    <x v="6"/>
    <s v="EOT"/>
    <s v="PAFF"/>
    <x v="1"/>
    <x v="0"/>
    <s v="RES"/>
    <x v="1"/>
    <n v="1373"/>
  </r>
  <r>
    <x v="2"/>
    <n v="2227"/>
    <s v="Fall 2022"/>
    <x v="0"/>
    <s v="EOT"/>
    <s v="ARPL"/>
    <x v="4"/>
    <x v="0"/>
    <s v="NRES"/>
    <x v="0"/>
    <n v="659"/>
  </r>
  <r>
    <x v="2"/>
    <n v="2247"/>
    <s v="Fall 2024"/>
    <x v="10"/>
    <s v="EOT"/>
    <s v="NODG"/>
    <x v="8"/>
    <x v="1"/>
    <s v="NRES"/>
    <x v="0"/>
    <n v="119"/>
  </r>
  <r>
    <x v="2"/>
    <n v="2251"/>
    <s v="Spring 2025"/>
    <x v="10"/>
    <s v="EOT"/>
    <s v="PAFF"/>
    <x v="1"/>
    <x v="0"/>
    <s v="NRES"/>
    <x v="0"/>
    <n v="268"/>
  </r>
  <r>
    <x v="2"/>
    <n v="2234"/>
    <s v="Summer 2023"/>
    <x v="5"/>
    <s v="EOT"/>
    <s v="BUSN"/>
    <x v="3"/>
    <x v="0"/>
    <s v="NRES"/>
    <x v="0"/>
    <n v="785"/>
  </r>
  <r>
    <x v="2"/>
    <n v="2197"/>
    <s v="Fall 2019"/>
    <x v="4"/>
    <s v="EOT"/>
    <s v="NODG"/>
    <x v="8"/>
    <x v="0"/>
    <s v="RES"/>
    <x v="1"/>
    <n v="1386"/>
  </r>
  <r>
    <x v="2"/>
    <n v="2204"/>
    <s v="Summer 2020"/>
    <x v="9"/>
    <s v="EOT"/>
    <s v="CLAS"/>
    <x v="7"/>
    <x v="1"/>
    <s v="RES"/>
    <x v="1"/>
    <n v="11997"/>
  </r>
  <r>
    <x v="2"/>
    <n v="2201"/>
    <s v="Spring 2020"/>
    <x v="4"/>
    <s v="EOT"/>
    <s v="ARTM"/>
    <x v="0"/>
    <x v="1"/>
    <s v="NRES"/>
    <x v="0"/>
    <n v="2669"/>
  </r>
  <r>
    <x v="2"/>
    <n v="2231"/>
    <s v="Spring 2023"/>
    <x v="0"/>
    <s v="EOT"/>
    <s v="BUSN"/>
    <x v="3"/>
    <x v="1"/>
    <s v="RES"/>
    <x v="1"/>
    <n v="19426"/>
  </r>
  <r>
    <x v="2"/>
    <n v="2247"/>
    <s v="Fall 2024"/>
    <x v="10"/>
    <s v="EOT"/>
    <s v="ARPL"/>
    <x v="4"/>
    <x v="1"/>
    <s v="NRES"/>
    <x v="0"/>
    <n v="756"/>
  </r>
  <r>
    <x v="2"/>
    <n v="2251"/>
    <s v="Spring 2025"/>
    <x v="10"/>
    <s v="EOT"/>
    <s v="NODG"/>
    <x v="8"/>
    <x v="1"/>
    <s v="RES"/>
    <x v="1"/>
    <n v="858"/>
  </r>
  <r>
    <x v="2"/>
    <n v="2154"/>
    <s v="Summer 2015"/>
    <x v="2"/>
    <s v="EOT"/>
    <s v="EDUC"/>
    <x v="2"/>
    <x v="1"/>
    <s v="RES"/>
    <x v="1"/>
    <n v="282"/>
  </r>
  <r>
    <x v="2"/>
    <n v="2171"/>
    <s v="Spring 2017"/>
    <x v="1"/>
    <s v="EOT"/>
    <s v="BUSN"/>
    <x v="3"/>
    <x v="1"/>
    <s v="NRES"/>
    <x v="0"/>
    <n v="2168"/>
  </r>
  <r>
    <x v="2"/>
    <n v="2191"/>
    <s v="Spring 2019"/>
    <x v="6"/>
    <s v="EOT"/>
    <s v="CLAS"/>
    <x v="7"/>
    <x v="1"/>
    <s v="RES"/>
    <x v="1"/>
    <n v="55095"/>
  </r>
  <r>
    <x v="2"/>
    <n v="2197"/>
    <s v="Fall 2019"/>
    <x v="4"/>
    <s v="EOT"/>
    <s v="CLAS"/>
    <x v="7"/>
    <x v="0"/>
    <s v="RES"/>
    <x v="1"/>
    <n v="2592"/>
  </r>
  <r>
    <x v="2"/>
    <n v="2214"/>
    <s v="Summer 2021"/>
    <x v="8"/>
    <s v="EOT"/>
    <s v="ARTM"/>
    <x v="0"/>
    <x v="1"/>
    <s v="NRES"/>
    <x v="0"/>
    <n v="241"/>
  </r>
  <r>
    <x v="2"/>
    <n v="2211"/>
    <s v="Spring 2021"/>
    <x v="9"/>
    <s v="EOT"/>
    <s v="BUSN"/>
    <x v="3"/>
    <x v="0"/>
    <s v="NRES"/>
    <x v="0"/>
    <n v="1419.5"/>
  </r>
  <r>
    <x v="2"/>
    <n v="2254"/>
    <s v="Summer 2025"/>
    <x v="7"/>
    <s v="EOT"/>
    <s v="BUSN"/>
    <x v="3"/>
    <x v="1"/>
    <s v="RES"/>
    <x v="1"/>
    <n v="4602"/>
  </r>
  <r>
    <x v="2"/>
    <n v="2254"/>
    <s v="Summer 2025"/>
    <x v="7"/>
    <s v="EOT"/>
    <s v="PAFF"/>
    <x v="1"/>
    <x v="1"/>
    <s v="RES"/>
    <x v="1"/>
    <n v="891"/>
  </r>
  <r>
    <x v="2"/>
    <n v="2221"/>
    <s v="Spring 2022"/>
    <x v="8"/>
    <s v="EOT"/>
    <s v="ARTM"/>
    <x v="0"/>
    <x v="0"/>
    <s v="RES"/>
    <x v="1"/>
    <n v="186"/>
  </r>
  <r>
    <x v="2"/>
    <n v="2231"/>
    <s v="Spring 2023"/>
    <x v="0"/>
    <s v="EOT"/>
    <s v="NODG"/>
    <x v="8"/>
    <x v="0"/>
    <s v="NRES"/>
    <x v="0"/>
    <n v="143"/>
  </r>
  <r>
    <x v="2"/>
    <n v="2257"/>
    <s v="Fall 2025"/>
    <x v="7"/>
    <s v="EOT"/>
    <s v="BUSN"/>
    <x v="3"/>
    <x v="1"/>
    <s v="RES"/>
    <x v="1"/>
    <n v="22207"/>
  </r>
  <r>
    <x v="2"/>
    <n v="2261"/>
    <s v="Spring 2026"/>
    <x v="7"/>
    <s v="CENSUS"/>
    <s v="BUSN"/>
    <x v="3"/>
    <x v="1"/>
    <s v="RES"/>
    <x v="1"/>
    <n v="20910"/>
  </r>
  <r>
    <x v="2"/>
    <n v="2191"/>
    <s v="Spring 2019"/>
    <x v="6"/>
    <s v="EOT"/>
    <s v="ARTM"/>
    <x v="0"/>
    <x v="1"/>
    <s v="NRES"/>
    <x v="0"/>
    <n v="2848"/>
  </r>
  <r>
    <x v="2"/>
    <n v="2211"/>
    <s v="Spring 2021"/>
    <x v="9"/>
    <s v="EOT"/>
    <s v="NODG"/>
    <x v="8"/>
    <x v="1"/>
    <s v="RES"/>
    <x v="1"/>
    <n v="877"/>
  </r>
  <r>
    <x v="2"/>
    <n v="2227"/>
    <s v="Fall 2022"/>
    <x v="0"/>
    <s v="EOT"/>
    <s v="ENGR"/>
    <x v="6"/>
    <x v="0"/>
    <s v="RES"/>
    <x v="1"/>
    <n v="1249"/>
  </r>
  <r>
    <x v="2"/>
    <n v="2154"/>
    <s v="Summer 2015"/>
    <x v="2"/>
    <s v="EOT"/>
    <s v="PAFF"/>
    <x v="1"/>
    <x v="0"/>
    <s v="NRES"/>
    <x v="0"/>
    <n v="190"/>
  </r>
  <r>
    <x v="2"/>
    <n v="2167"/>
    <s v="Fall 2016"/>
    <x v="1"/>
    <s v="EOT"/>
    <s v="ARPL"/>
    <x v="4"/>
    <x v="1"/>
    <s v="NRES"/>
    <x v="0"/>
    <n v="995"/>
  </r>
  <r>
    <x v="2"/>
    <n v="2224"/>
    <s v="Summer 2022"/>
    <x v="0"/>
    <s v="EOT"/>
    <s v="CLAS"/>
    <x v="7"/>
    <x v="1"/>
    <s v="RES"/>
    <x v="1"/>
    <n v="8487"/>
  </r>
  <r>
    <x v="2"/>
    <n v="2181"/>
    <s v="Spring 2018"/>
    <x v="3"/>
    <s v="EOT"/>
    <s v="ENGR"/>
    <x v="6"/>
    <x v="1"/>
    <s v="RES"/>
    <x v="1"/>
    <n v="10011"/>
  </r>
  <r>
    <x v="2"/>
    <n v="2224"/>
    <s v="Summer 2022"/>
    <x v="0"/>
    <s v="EOT"/>
    <s v="PAFF"/>
    <x v="1"/>
    <x v="0"/>
    <s v="RES"/>
    <x v="1"/>
    <n v="584"/>
  </r>
  <r>
    <x v="2"/>
    <n v="2207"/>
    <s v="Fall 2020"/>
    <x v="9"/>
    <s v="EOT"/>
    <s v="BUSN"/>
    <x v="3"/>
    <x v="0"/>
    <s v="NRES"/>
    <x v="0"/>
    <n v="1284"/>
  </r>
  <r>
    <x v="2"/>
    <n v="2171"/>
    <s v="Spring 2017"/>
    <x v="1"/>
    <s v="EOT"/>
    <s v="EDUC"/>
    <x v="2"/>
    <x v="1"/>
    <s v="RES"/>
    <x v="1"/>
    <n v="2392"/>
  </r>
  <r>
    <x v="2"/>
    <n v="2167"/>
    <s v="Fall 2016"/>
    <x v="1"/>
    <s v="EOT"/>
    <s v="ARTM"/>
    <x v="0"/>
    <x v="1"/>
    <s v="NRES"/>
    <x v="0"/>
    <n v="2769"/>
  </r>
  <r>
    <x v="2"/>
    <n v="2221"/>
    <s v="Spring 2022"/>
    <x v="8"/>
    <s v="EOT"/>
    <s v="ARPL"/>
    <x v="4"/>
    <x v="0"/>
    <s v="RES"/>
    <x v="1"/>
    <n v="3261"/>
  </r>
  <r>
    <x v="2"/>
    <n v="2194"/>
    <s v="Summer 2019"/>
    <x v="4"/>
    <s v="EOT"/>
    <s v="ARTM"/>
    <x v="0"/>
    <x v="0"/>
    <s v="RES"/>
    <x v="1"/>
    <n v="28"/>
  </r>
  <r>
    <x v="2"/>
    <n v="2181"/>
    <s v="Spring 2018"/>
    <x v="3"/>
    <s v="EOT"/>
    <s v="PAFF"/>
    <x v="1"/>
    <x v="0"/>
    <s v="NRES"/>
    <x v="0"/>
    <n v="521"/>
  </r>
  <r>
    <x v="2"/>
    <n v="2251"/>
    <s v="Spring 2025"/>
    <x v="10"/>
    <s v="EOT"/>
    <s v="PAFF"/>
    <x v="1"/>
    <x v="0"/>
    <s v="RES"/>
    <x v="1"/>
    <n v="1434"/>
  </r>
  <r>
    <x v="2"/>
    <n v="2201"/>
    <s v="Spring 2020"/>
    <x v="4"/>
    <s v="EOT"/>
    <s v="CLAS"/>
    <x v="7"/>
    <x v="1"/>
    <s v="RES"/>
    <x v="1"/>
    <n v="50595"/>
  </r>
  <r>
    <x v="2"/>
    <n v="2167"/>
    <s v="Fall 2016"/>
    <x v="1"/>
    <s v="EOT"/>
    <s v="EDUC"/>
    <x v="2"/>
    <x v="1"/>
    <s v="RES"/>
    <x v="1"/>
    <n v="2496"/>
  </r>
  <r>
    <x v="2"/>
    <n v="2251"/>
    <s v="Spring 2025"/>
    <x v="10"/>
    <s v="EOT"/>
    <s v="CLAS"/>
    <x v="7"/>
    <x v="1"/>
    <s v="NRES"/>
    <x v="0"/>
    <n v="5797"/>
  </r>
  <r>
    <x v="2"/>
    <n v="2234"/>
    <s v="Summer 2023"/>
    <x v="5"/>
    <s v="EOT"/>
    <s v="EDUC"/>
    <x v="2"/>
    <x v="1"/>
    <s v="RES"/>
    <x v="1"/>
    <n v="593"/>
  </r>
  <r>
    <x v="2"/>
    <n v="2224"/>
    <s v="Summer 2022"/>
    <x v="0"/>
    <s v="EOT"/>
    <s v="ARTM"/>
    <x v="0"/>
    <x v="0"/>
    <s v="RES"/>
    <x v="1"/>
    <n v="17"/>
  </r>
  <r>
    <x v="2"/>
    <n v="2254"/>
    <s v="Summer 2025"/>
    <x v="7"/>
    <s v="EOT"/>
    <s v="NODG"/>
    <x v="8"/>
    <x v="0"/>
    <s v="NRES"/>
    <x v="0"/>
    <n v="76"/>
  </r>
  <r>
    <x v="2"/>
    <n v="2174"/>
    <s v="Summer 2017"/>
    <x v="3"/>
    <s v="EOT"/>
    <s v="PAFF"/>
    <x v="1"/>
    <x v="1"/>
    <s v="NRES"/>
    <x v="0"/>
    <n v="208"/>
  </r>
  <r>
    <x v="2"/>
    <n v="2194"/>
    <s v="Summer 2019"/>
    <x v="4"/>
    <s v="EOT"/>
    <s v="PAFF"/>
    <x v="1"/>
    <x v="1"/>
    <s v="NRES"/>
    <x v="0"/>
    <n v="323"/>
  </r>
  <r>
    <x v="2"/>
    <n v="2181"/>
    <s v="Spring 2018"/>
    <x v="3"/>
    <s v="EOT"/>
    <s v="CLAS"/>
    <x v="7"/>
    <x v="0"/>
    <s v="NRES"/>
    <x v="0"/>
    <n v="628.5"/>
  </r>
  <r>
    <x v="2"/>
    <n v="2177"/>
    <s v="Fall 2017"/>
    <x v="3"/>
    <s v="EOT"/>
    <s v="BUSN"/>
    <x v="3"/>
    <x v="1"/>
    <s v="NRES"/>
    <x v="0"/>
    <n v="2318"/>
  </r>
  <r>
    <x v="2"/>
    <n v="2237"/>
    <s v="Fall 2023"/>
    <x v="5"/>
    <s v="EOT"/>
    <s v="PAFF"/>
    <x v="1"/>
    <x v="0"/>
    <s v="NRES"/>
    <x v="0"/>
    <n v="443"/>
  </r>
  <r>
    <x v="2"/>
    <n v="2254"/>
    <s v="Summer 2025"/>
    <x v="7"/>
    <s v="EOT"/>
    <s v="PAFF"/>
    <x v="1"/>
    <x v="1"/>
    <s v="NRES"/>
    <x v="0"/>
    <n v="37"/>
  </r>
  <r>
    <x v="2"/>
    <n v="2241"/>
    <s v="Spring 2024"/>
    <x v="5"/>
    <s v="EOT"/>
    <s v="ARTM"/>
    <x v="0"/>
    <x v="0"/>
    <s v="RES"/>
    <x v="1"/>
    <n v="130"/>
  </r>
  <r>
    <x v="2"/>
    <n v="2224"/>
    <s v="Summer 2022"/>
    <x v="0"/>
    <s v="EOT"/>
    <s v="PAFF"/>
    <x v="1"/>
    <x v="0"/>
    <s v="NRES"/>
    <x v="0"/>
    <n v="160"/>
  </r>
  <r>
    <x v="2"/>
    <n v="2261"/>
    <s v="Spring 2026"/>
    <x v="7"/>
    <s v="CENSUS"/>
    <s v="ARPL"/>
    <x v="4"/>
    <x v="1"/>
    <s v="RES"/>
    <x v="1"/>
    <n v="4882"/>
  </r>
  <r>
    <x v="2"/>
    <n v="2214"/>
    <s v="Summer 2021"/>
    <x v="8"/>
    <s v="EOT"/>
    <s v="ARPL"/>
    <x v="4"/>
    <x v="1"/>
    <s v="RES"/>
    <x v="1"/>
    <n v="514"/>
  </r>
  <r>
    <x v="2"/>
    <n v="2227"/>
    <s v="Fall 2022"/>
    <x v="0"/>
    <s v="EOT"/>
    <s v="EDUC"/>
    <x v="2"/>
    <x v="1"/>
    <s v="NRES"/>
    <x v="0"/>
    <n v="352"/>
  </r>
  <r>
    <x v="2"/>
    <n v="2207"/>
    <s v="Fall 2020"/>
    <x v="9"/>
    <s v="EOT"/>
    <s v="ARPL"/>
    <x v="4"/>
    <x v="0"/>
    <s v="RES"/>
    <x v="1"/>
    <n v="3798"/>
  </r>
  <r>
    <x v="2"/>
    <n v="2154"/>
    <s v="Summer 2015"/>
    <x v="2"/>
    <s v="EOT"/>
    <s v="NODG"/>
    <x v="8"/>
    <x v="1"/>
    <s v="NRES"/>
    <x v="0"/>
    <n v="97"/>
  </r>
  <r>
    <x v="2"/>
    <n v="2231"/>
    <s v="Spring 2023"/>
    <x v="0"/>
    <s v="EOT"/>
    <s v="ENGR"/>
    <x v="6"/>
    <x v="0"/>
    <s v="NRES"/>
    <x v="0"/>
    <n v="1662.5"/>
  </r>
  <r>
    <x v="2"/>
    <n v="2161"/>
    <s v="Spring 2016"/>
    <x v="2"/>
    <s v="EOT"/>
    <s v="EDUC"/>
    <x v="2"/>
    <x v="0"/>
    <s v="RES"/>
    <x v="1"/>
    <n v="5813"/>
  </r>
  <r>
    <x v="2"/>
    <n v="2197"/>
    <s v="Fall 2019"/>
    <x v="4"/>
    <s v="EOT"/>
    <s v="PAFF"/>
    <x v="1"/>
    <x v="1"/>
    <s v="RES"/>
    <x v="1"/>
    <n v="4297"/>
  </r>
  <r>
    <x v="2"/>
    <n v="2171"/>
    <s v="Spring 2017"/>
    <x v="1"/>
    <s v="EOT"/>
    <s v="ENGR"/>
    <x v="6"/>
    <x v="0"/>
    <s v="NRES"/>
    <x v="0"/>
    <n v="1144"/>
  </r>
  <r>
    <x v="2"/>
    <n v="2177"/>
    <s v="Fall 2017"/>
    <x v="3"/>
    <s v="EOT"/>
    <s v="CLAS"/>
    <x v="7"/>
    <x v="0"/>
    <s v="NRES"/>
    <x v="0"/>
    <n v="672"/>
  </r>
  <r>
    <x v="2"/>
    <n v="2227"/>
    <s v="Fall 2022"/>
    <x v="0"/>
    <s v="EOT"/>
    <s v="EDUC"/>
    <x v="2"/>
    <x v="1"/>
    <s v="RES"/>
    <x v="1"/>
    <n v="3011"/>
  </r>
  <r>
    <x v="2"/>
    <n v="2251"/>
    <s v="Spring 2025"/>
    <x v="10"/>
    <s v="EOT"/>
    <s v="NODG"/>
    <x v="8"/>
    <x v="1"/>
    <s v="NRES"/>
    <x v="0"/>
    <n v="83"/>
  </r>
  <r>
    <x v="2"/>
    <n v="2161"/>
    <s v="Spring 2016"/>
    <x v="2"/>
    <s v="EOT"/>
    <s v="NODG"/>
    <x v="8"/>
    <x v="1"/>
    <s v="NRES"/>
    <x v="0"/>
    <n v="85"/>
  </r>
  <r>
    <x v="2"/>
    <n v="2154"/>
    <s v="Summer 2015"/>
    <x v="2"/>
    <s v="EOT"/>
    <s v="ARTM"/>
    <x v="0"/>
    <x v="1"/>
    <s v="NRES"/>
    <x v="0"/>
    <n v="98"/>
  </r>
  <r>
    <x v="2"/>
    <n v="2261"/>
    <s v="Spring 2026"/>
    <x v="7"/>
    <s v="CENSUS"/>
    <s v="NODG"/>
    <x v="8"/>
    <x v="1"/>
    <s v="RES"/>
    <x v="1"/>
    <n v="1080"/>
  </r>
  <r>
    <x v="2"/>
    <n v="2217"/>
    <s v="Fall 2021"/>
    <x v="8"/>
    <s v="EOT"/>
    <s v="BUSN"/>
    <x v="3"/>
    <x v="0"/>
    <s v="NRES"/>
    <x v="0"/>
    <n v="1703"/>
  </r>
  <r>
    <x v="2"/>
    <n v="2221"/>
    <s v="Spring 2022"/>
    <x v="8"/>
    <s v="EOT"/>
    <s v="PAFF"/>
    <x v="1"/>
    <x v="1"/>
    <s v="NRES"/>
    <x v="0"/>
    <n v="416"/>
  </r>
  <r>
    <x v="2"/>
    <n v="2187"/>
    <s v="Fall 2018"/>
    <x v="6"/>
    <s v="EOT"/>
    <s v="ENGR"/>
    <x v="6"/>
    <x v="0"/>
    <s v="NRES"/>
    <x v="0"/>
    <n v="1195"/>
  </r>
  <r>
    <x v="2"/>
    <n v="2177"/>
    <s v="Fall 2017"/>
    <x v="3"/>
    <s v="EOT"/>
    <s v="ARTM"/>
    <x v="0"/>
    <x v="0"/>
    <s v="NRES"/>
    <x v="0"/>
    <n v="85"/>
  </r>
  <r>
    <x v="2"/>
    <n v="2177"/>
    <s v="Fall 2017"/>
    <x v="3"/>
    <s v="EOT"/>
    <s v="ENGR"/>
    <x v="6"/>
    <x v="0"/>
    <s v="NRES"/>
    <x v="0"/>
    <n v="1190"/>
  </r>
  <r>
    <x v="2"/>
    <n v="2207"/>
    <s v="Fall 2020"/>
    <x v="9"/>
    <s v="EOT"/>
    <s v="NODG"/>
    <x v="8"/>
    <x v="1"/>
    <s v="RES"/>
    <x v="1"/>
    <n v="1085"/>
  </r>
  <r>
    <x v="2"/>
    <n v="2221"/>
    <s v="Spring 2022"/>
    <x v="8"/>
    <s v="EOT"/>
    <s v="NODG"/>
    <x v="8"/>
    <x v="0"/>
    <s v="NRES"/>
    <x v="0"/>
    <n v="163"/>
  </r>
  <r>
    <x v="2"/>
    <n v="2167"/>
    <s v="Fall 2016"/>
    <x v="1"/>
    <s v="EOT"/>
    <s v="EDUC"/>
    <x v="2"/>
    <x v="0"/>
    <s v="NRES"/>
    <x v="0"/>
    <n v="545"/>
  </r>
  <r>
    <x v="2"/>
    <n v="2181"/>
    <s v="Spring 2018"/>
    <x v="3"/>
    <s v="EOT"/>
    <s v="ENGR"/>
    <x v="6"/>
    <x v="0"/>
    <s v="RES"/>
    <x v="1"/>
    <n v="1168.5"/>
  </r>
  <r>
    <x v="2"/>
    <n v="2197"/>
    <s v="Fall 2019"/>
    <x v="4"/>
    <s v="EOT"/>
    <s v="ARPL"/>
    <x v="4"/>
    <x v="0"/>
    <s v="RES"/>
    <x v="1"/>
    <n v="4145"/>
  </r>
  <r>
    <x v="2"/>
    <n v="2164"/>
    <s v="Summer 2016"/>
    <x v="1"/>
    <s v="EOT"/>
    <s v="NODG"/>
    <x v="8"/>
    <x v="1"/>
    <s v="NRES"/>
    <x v="0"/>
    <n v="289"/>
  </r>
  <r>
    <x v="2"/>
    <n v="2234"/>
    <s v="Summer 2023"/>
    <x v="5"/>
    <s v="EOT"/>
    <s v="NODG"/>
    <x v="8"/>
    <x v="1"/>
    <s v="RES"/>
    <x v="1"/>
    <n v="441"/>
  </r>
  <r>
    <x v="2"/>
    <n v="2197"/>
    <s v="Fall 2019"/>
    <x v="4"/>
    <s v="EOT"/>
    <s v="ENGR"/>
    <x v="6"/>
    <x v="0"/>
    <s v="NRES"/>
    <x v="0"/>
    <n v="1030.5"/>
  </r>
  <r>
    <x v="2"/>
    <n v="2257"/>
    <s v="Fall 2025"/>
    <x v="7"/>
    <s v="EOT"/>
    <s v="PAFF"/>
    <x v="1"/>
    <x v="0"/>
    <s v="RES"/>
    <x v="1"/>
    <n v="1619"/>
  </r>
  <r>
    <x v="2"/>
    <n v="2247"/>
    <s v="Fall 2024"/>
    <x v="10"/>
    <s v="EOT"/>
    <s v="BUSN"/>
    <x v="3"/>
    <x v="1"/>
    <s v="RES"/>
    <x v="1"/>
    <n v="20961"/>
  </r>
  <r>
    <x v="2"/>
    <n v="2254"/>
    <s v="Summer 2025"/>
    <x v="7"/>
    <s v="EOT"/>
    <s v="CLAS"/>
    <x v="7"/>
    <x v="1"/>
    <s v="NRES"/>
    <x v="0"/>
    <n v="1393"/>
  </r>
  <r>
    <x v="2"/>
    <n v="2204"/>
    <s v="Summer 2020"/>
    <x v="9"/>
    <s v="EOT"/>
    <s v="ENGR"/>
    <x v="6"/>
    <x v="1"/>
    <s v="RES"/>
    <x v="1"/>
    <n v="2072"/>
  </r>
  <r>
    <x v="2"/>
    <n v="2257"/>
    <s v="Fall 2025"/>
    <x v="7"/>
    <s v="EOT"/>
    <s v="ARPL"/>
    <x v="4"/>
    <x v="0"/>
    <s v="RES"/>
    <x v="1"/>
    <n v="3221"/>
  </r>
  <r>
    <x v="2"/>
    <n v="2221"/>
    <s v="Spring 2022"/>
    <x v="8"/>
    <s v="EOT"/>
    <s v="CLAS"/>
    <x v="7"/>
    <x v="1"/>
    <s v="NRES"/>
    <x v="0"/>
    <n v="5877"/>
  </r>
  <r>
    <x v="2"/>
    <n v="2167"/>
    <s v="Fall 2016"/>
    <x v="1"/>
    <s v="EOT"/>
    <s v="EDUC"/>
    <x v="2"/>
    <x v="1"/>
    <s v="NRES"/>
    <x v="0"/>
    <n v="246"/>
  </r>
  <r>
    <x v="2"/>
    <n v="2154"/>
    <s v="Summer 2015"/>
    <x v="2"/>
    <s v="EOT"/>
    <s v="CLAS"/>
    <x v="7"/>
    <x v="0"/>
    <s v="NRES"/>
    <x v="0"/>
    <n v="79"/>
  </r>
  <r>
    <x v="2"/>
    <n v="2227"/>
    <s v="Fall 2022"/>
    <x v="0"/>
    <s v="EOT"/>
    <s v="PAFF"/>
    <x v="1"/>
    <x v="0"/>
    <s v="RES"/>
    <x v="1"/>
    <n v="1657"/>
  </r>
  <r>
    <x v="2"/>
    <n v="2177"/>
    <s v="Fall 2017"/>
    <x v="3"/>
    <s v="EOT"/>
    <s v="CLAS"/>
    <x v="7"/>
    <x v="1"/>
    <s v="NRES"/>
    <x v="0"/>
    <n v="10479"/>
  </r>
  <r>
    <x v="2"/>
    <n v="2241"/>
    <s v="Spring 2024"/>
    <x v="5"/>
    <s v="EOT"/>
    <s v="BUSN"/>
    <x v="3"/>
    <x v="0"/>
    <s v="NRES"/>
    <x v="0"/>
    <n v="2443"/>
  </r>
  <r>
    <x v="2"/>
    <n v="2241"/>
    <s v="Spring 2024"/>
    <x v="5"/>
    <s v="EOT"/>
    <s v="ENGR"/>
    <x v="6"/>
    <x v="1"/>
    <s v="RES"/>
    <x v="1"/>
    <n v="13133"/>
  </r>
  <r>
    <x v="2"/>
    <n v="2257"/>
    <s v="Fall 2025"/>
    <x v="7"/>
    <s v="EOT"/>
    <s v="CLAS"/>
    <x v="7"/>
    <x v="0"/>
    <s v="RES"/>
    <x v="1"/>
    <n v="2423"/>
  </r>
  <r>
    <x v="2"/>
    <n v="2261"/>
    <s v="Spring 2026"/>
    <x v="7"/>
    <s v="CENSUS"/>
    <s v="BUSN"/>
    <x v="3"/>
    <x v="1"/>
    <s v="NRES"/>
    <x v="0"/>
    <n v="3234"/>
  </r>
  <r>
    <x v="2"/>
    <n v="2261"/>
    <s v="Spring 2026"/>
    <x v="7"/>
    <s v="CENSUS"/>
    <s v="CLAS"/>
    <x v="7"/>
    <x v="0"/>
    <s v="NRES"/>
    <x v="0"/>
    <n v="370"/>
  </r>
  <r>
    <x v="2"/>
    <n v="2244"/>
    <s v="Summer 2024"/>
    <x v="10"/>
    <s v="EOT"/>
    <s v="EDUC"/>
    <x v="2"/>
    <x v="0"/>
    <s v="NRES"/>
    <x v="0"/>
    <n v="475"/>
  </r>
  <r>
    <x v="2"/>
    <n v="2231"/>
    <s v="Spring 2023"/>
    <x v="0"/>
    <s v="EOT"/>
    <s v="ARPL"/>
    <x v="4"/>
    <x v="0"/>
    <s v="NRES"/>
    <x v="0"/>
    <n v="513"/>
  </r>
  <r>
    <x v="2"/>
    <n v="2154"/>
    <s v="Summer 2015"/>
    <x v="2"/>
    <s v="EOT"/>
    <s v="BUSN"/>
    <x v="3"/>
    <x v="0"/>
    <s v="NRES"/>
    <x v="0"/>
    <n v="252"/>
  </r>
  <r>
    <x v="2"/>
    <n v="2194"/>
    <s v="Summer 2019"/>
    <x v="4"/>
    <s v="EOT"/>
    <s v="ARPL"/>
    <x v="4"/>
    <x v="0"/>
    <s v="NRES"/>
    <x v="0"/>
    <n v="47"/>
  </r>
  <r>
    <x v="2"/>
    <n v="2221"/>
    <s v="Spring 2022"/>
    <x v="8"/>
    <s v="EOT"/>
    <s v="PAFF"/>
    <x v="1"/>
    <x v="0"/>
    <s v="NRES"/>
    <x v="0"/>
    <n v="538"/>
  </r>
  <r>
    <x v="2"/>
    <n v="2207"/>
    <s v="Fall 2020"/>
    <x v="9"/>
    <s v="EOT"/>
    <s v="CLAS"/>
    <x v="7"/>
    <x v="1"/>
    <s v="RES"/>
    <x v="1"/>
    <n v="53036"/>
  </r>
  <r>
    <x v="2"/>
    <n v="2204"/>
    <s v="Summer 2020"/>
    <x v="9"/>
    <s v="EOT"/>
    <s v="PAFF"/>
    <x v="1"/>
    <x v="1"/>
    <s v="NRES"/>
    <x v="0"/>
    <n v="174"/>
  </r>
  <r>
    <x v="2"/>
    <n v="2244"/>
    <s v="Summer 2024"/>
    <x v="10"/>
    <s v="EOT"/>
    <s v="EDUC"/>
    <x v="2"/>
    <x v="1"/>
    <s v="RES"/>
    <x v="1"/>
    <n v="564"/>
  </r>
  <r>
    <x v="2"/>
    <n v="2227"/>
    <s v="Fall 2022"/>
    <x v="0"/>
    <s v="EOT"/>
    <s v="NODG"/>
    <x v="8"/>
    <x v="0"/>
    <s v="NRES"/>
    <x v="0"/>
    <n v="103"/>
  </r>
  <r>
    <x v="2"/>
    <n v="2224"/>
    <s v="Summer 2022"/>
    <x v="0"/>
    <s v="EOT"/>
    <s v="NODG"/>
    <x v="8"/>
    <x v="0"/>
    <s v="NRES"/>
    <x v="0"/>
    <n v="61"/>
  </r>
  <r>
    <x v="2"/>
    <n v="2181"/>
    <s v="Spring 2018"/>
    <x v="3"/>
    <s v="EOT"/>
    <s v="ARTM"/>
    <x v="0"/>
    <x v="0"/>
    <s v="RES"/>
    <x v="1"/>
    <n v="116"/>
  </r>
  <r>
    <x v="2"/>
    <n v="2244"/>
    <s v="Summer 2024"/>
    <x v="10"/>
    <s v="EOT"/>
    <s v="ARTM"/>
    <x v="0"/>
    <x v="1"/>
    <s v="NRES"/>
    <x v="0"/>
    <n v="215"/>
  </r>
  <r>
    <x v="2"/>
    <n v="2231"/>
    <s v="Spring 2023"/>
    <x v="0"/>
    <s v="EOT"/>
    <s v="CLAS"/>
    <x v="7"/>
    <x v="1"/>
    <s v="NRES"/>
    <x v="0"/>
    <n v="5978"/>
  </r>
  <r>
    <x v="2"/>
    <n v="2197"/>
    <s v="Fall 2019"/>
    <x v="4"/>
    <s v="EOT"/>
    <s v="EDUC"/>
    <x v="2"/>
    <x v="0"/>
    <s v="NRES"/>
    <x v="0"/>
    <n v="431.5"/>
  </r>
  <r>
    <x v="2"/>
    <n v="2191"/>
    <s v="Spring 2019"/>
    <x v="6"/>
    <s v="EOT"/>
    <s v="NODG"/>
    <x v="8"/>
    <x v="0"/>
    <s v="NRES"/>
    <x v="0"/>
    <n v="161"/>
  </r>
  <r>
    <x v="2"/>
    <n v="2181"/>
    <s v="Spring 2018"/>
    <x v="3"/>
    <s v="EOT"/>
    <s v="ENGR"/>
    <x v="6"/>
    <x v="0"/>
    <s v="NRES"/>
    <x v="0"/>
    <n v="1101"/>
  </r>
  <r>
    <x v="2"/>
    <n v="2194"/>
    <s v="Summer 2019"/>
    <x v="4"/>
    <s v="EOT"/>
    <s v="BUSN"/>
    <x v="3"/>
    <x v="1"/>
    <s v="RES"/>
    <x v="1"/>
    <n v="3568"/>
  </r>
  <r>
    <x v="2"/>
    <n v="2244"/>
    <s v="Summer 2024"/>
    <x v="10"/>
    <s v="EOT"/>
    <s v="ARPL"/>
    <x v="4"/>
    <x v="1"/>
    <s v="RES"/>
    <x v="1"/>
    <n v="671"/>
  </r>
  <r>
    <x v="2"/>
    <n v="2257"/>
    <s v="Fall 2025"/>
    <x v="7"/>
    <s v="EOT"/>
    <s v="ARPL"/>
    <x v="4"/>
    <x v="1"/>
    <s v="NRES"/>
    <x v="0"/>
    <n v="755"/>
  </r>
  <r>
    <x v="2"/>
    <n v="2201"/>
    <s v="Spring 2020"/>
    <x v="4"/>
    <s v="EOT"/>
    <s v="PAFF"/>
    <x v="1"/>
    <x v="0"/>
    <s v="RES"/>
    <x v="1"/>
    <n v="1596"/>
  </r>
  <r>
    <x v="2"/>
    <n v="2251"/>
    <s v="Spring 2025"/>
    <x v="10"/>
    <s v="EOT"/>
    <s v="ARPL"/>
    <x v="4"/>
    <x v="0"/>
    <s v="RES"/>
    <x v="1"/>
    <n v="2993"/>
  </r>
  <r>
    <x v="2"/>
    <n v="2261"/>
    <s v="Spring 2026"/>
    <x v="7"/>
    <s v="CENSUS"/>
    <s v="NODG"/>
    <x v="8"/>
    <x v="0"/>
    <s v="NRES"/>
    <x v="0"/>
    <n v="103"/>
  </r>
  <r>
    <x v="2"/>
    <n v="2254"/>
    <s v="Summer 2025"/>
    <x v="7"/>
    <s v="EOT"/>
    <s v="BUSN"/>
    <x v="3"/>
    <x v="0"/>
    <s v="NRES"/>
    <x v="0"/>
    <n v="307"/>
  </r>
  <r>
    <x v="2"/>
    <n v="2254"/>
    <s v="Summer 2025"/>
    <x v="7"/>
    <s v="EOT"/>
    <s v="ARPL"/>
    <x v="4"/>
    <x v="0"/>
    <s v="NRES"/>
    <x v="0"/>
    <n v="28"/>
  </r>
  <r>
    <x v="2"/>
    <n v="2167"/>
    <s v="Fall 2016"/>
    <x v="1"/>
    <s v="EOT"/>
    <s v="BUSN"/>
    <x v="3"/>
    <x v="0"/>
    <s v="NRES"/>
    <x v="0"/>
    <n v="1502"/>
  </r>
  <r>
    <x v="2"/>
    <n v="2261"/>
    <s v="Spring 2026"/>
    <x v="7"/>
    <s v="CENSUS"/>
    <s v="BUSN"/>
    <x v="3"/>
    <x v="0"/>
    <s v="RES"/>
    <x v="1"/>
    <n v="6660"/>
  </r>
  <r>
    <x v="2"/>
    <n v="2261"/>
    <s v="Spring 2026"/>
    <x v="7"/>
    <s v="CENSUS"/>
    <s v="ENGR"/>
    <x v="6"/>
    <x v="0"/>
    <s v="NRES"/>
    <x v="0"/>
    <n v="830"/>
  </r>
  <r>
    <x v="2"/>
    <n v="2171"/>
    <s v="Spring 2017"/>
    <x v="1"/>
    <s v="EOT"/>
    <s v="ENGR"/>
    <x v="6"/>
    <x v="0"/>
    <s v="RES"/>
    <x v="1"/>
    <n v="1216.5"/>
  </r>
  <r>
    <x v="2"/>
    <n v="2217"/>
    <s v="Fall 2021"/>
    <x v="8"/>
    <s v="EOT"/>
    <s v="ENGR"/>
    <x v="6"/>
    <x v="1"/>
    <s v="RES"/>
    <x v="1"/>
    <n v="14309"/>
  </r>
  <r>
    <x v="2"/>
    <n v="2257"/>
    <s v="Fall 2025"/>
    <x v="7"/>
    <s v="EOT"/>
    <s v="CLAS"/>
    <x v="7"/>
    <x v="1"/>
    <s v="RES"/>
    <x v="1"/>
    <n v="40527"/>
  </r>
  <r>
    <x v="2"/>
    <n v="2241"/>
    <s v="Spring 2024"/>
    <x v="5"/>
    <s v="EOT"/>
    <s v="ARPL"/>
    <x v="4"/>
    <x v="1"/>
    <s v="NRES"/>
    <x v="0"/>
    <n v="814"/>
  </r>
  <r>
    <x v="2"/>
    <n v="2164"/>
    <s v="Summer 2016"/>
    <x v="1"/>
    <s v="EOT"/>
    <s v="EDUC"/>
    <x v="2"/>
    <x v="0"/>
    <s v="RES"/>
    <x v="1"/>
    <n v="3854"/>
  </r>
  <r>
    <x v="2"/>
    <n v="2171"/>
    <s v="Spring 2017"/>
    <x v="1"/>
    <s v="EOT"/>
    <s v="ARTM"/>
    <x v="0"/>
    <x v="0"/>
    <s v="NRES"/>
    <x v="0"/>
    <n v="68"/>
  </r>
  <r>
    <x v="2"/>
    <n v="2257"/>
    <s v="Fall 2025"/>
    <x v="7"/>
    <s v="EOT"/>
    <s v="ENGR"/>
    <x v="6"/>
    <x v="1"/>
    <s v="RES"/>
    <x v="1"/>
    <n v="15880"/>
  </r>
  <r>
    <x v="2"/>
    <n v="2251"/>
    <s v="Spring 2025"/>
    <x v="10"/>
    <s v="EOT"/>
    <s v="EDUC"/>
    <x v="2"/>
    <x v="1"/>
    <s v="RES"/>
    <x v="1"/>
    <n v="2828"/>
  </r>
  <r>
    <x v="2"/>
    <n v="2157"/>
    <s v="Fall 2015"/>
    <x v="2"/>
    <s v="EOT"/>
    <s v="BUSN"/>
    <x v="3"/>
    <x v="0"/>
    <s v="RES"/>
    <x v="1"/>
    <n v="4983"/>
  </r>
  <r>
    <x v="2"/>
    <n v="2261"/>
    <s v="Spring 2026"/>
    <x v="7"/>
    <s v="CENSUS"/>
    <s v="EDUC"/>
    <x v="2"/>
    <x v="1"/>
    <s v="NRES"/>
    <x v="0"/>
    <n v="273"/>
  </r>
  <r>
    <x v="2"/>
    <n v="2191"/>
    <s v="Spring 2019"/>
    <x v="6"/>
    <s v="EOT"/>
    <s v="NODG"/>
    <x v="8"/>
    <x v="1"/>
    <s v="RES"/>
    <x v="1"/>
    <n v="742"/>
  </r>
  <r>
    <x v="2"/>
    <n v="2177"/>
    <s v="Fall 2017"/>
    <x v="3"/>
    <s v="EOT"/>
    <s v="NODG"/>
    <x v="8"/>
    <x v="1"/>
    <s v="NRES"/>
    <x v="0"/>
    <n v="76"/>
  </r>
  <r>
    <x v="2"/>
    <n v="2221"/>
    <s v="Spring 2022"/>
    <x v="8"/>
    <s v="EOT"/>
    <s v="ENGR"/>
    <x v="6"/>
    <x v="0"/>
    <s v="RES"/>
    <x v="1"/>
    <n v="1260"/>
  </r>
  <r>
    <x v="2"/>
    <n v="2221"/>
    <s v="Spring 2022"/>
    <x v="8"/>
    <s v="EOT"/>
    <s v="EDUC"/>
    <x v="2"/>
    <x v="0"/>
    <s v="RES"/>
    <x v="1"/>
    <n v="5926"/>
  </r>
  <r>
    <x v="2"/>
    <n v="2241"/>
    <s v="Spring 2024"/>
    <x v="5"/>
    <s v="EOT"/>
    <s v="NODG"/>
    <x v="8"/>
    <x v="1"/>
    <s v="NRES"/>
    <x v="0"/>
    <n v="61"/>
  </r>
  <r>
    <x v="2"/>
    <n v="2234"/>
    <s v="Summer 2023"/>
    <x v="5"/>
    <s v="EOT"/>
    <s v="NODG"/>
    <x v="8"/>
    <x v="1"/>
    <s v="NRES"/>
    <x v="0"/>
    <n v="16"/>
  </r>
  <r>
    <x v="2"/>
    <n v="2194"/>
    <s v="Summer 2019"/>
    <x v="4"/>
    <s v="EOT"/>
    <s v="EDUC"/>
    <x v="2"/>
    <x v="1"/>
    <s v="RES"/>
    <x v="1"/>
    <n v="604"/>
  </r>
  <r>
    <x v="2"/>
    <n v="2224"/>
    <s v="Summer 2022"/>
    <x v="0"/>
    <s v="EOT"/>
    <s v="PAFF"/>
    <x v="1"/>
    <x v="1"/>
    <s v="RES"/>
    <x v="1"/>
    <n v="804"/>
  </r>
  <r>
    <x v="2"/>
    <n v="2167"/>
    <s v="Fall 2016"/>
    <x v="1"/>
    <s v="EOT"/>
    <s v="ARTM"/>
    <x v="0"/>
    <x v="0"/>
    <s v="NRES"/>
    <x v="0"/>
    <n v="73"/>
  </r>
  <r>
    <x v="2"/>
    <n v="2251"/>
    <s v="Spring 2025"/>
    <x v="10"/>
    <s v="EOT"/>
    <s v="ENGR"/>
    <x v="6"/>
    <x v="1"/>
    <s v="NRES"/>
    <x v="0"/>
    <n v="2606"/>
  </r>
  <r>
    <x v="2"/>
    <n v="2167"/>
    <s v="Fall 2016"/>
    <x v="1"/>
    <s v="EOT"/>
    <s v="PAFF"/>
    <x v="1"/>
    <x v="1"/>
    <s v="RES"/>
    <x v="1"/>
    <n v="3101"/>
  </r>
  <r>
    <x v="2"/>
    <n v="2211"/>
    <s v="Spring 2021"/>
    <x v="9"/>
    <s v="EOT"/>
    <s v="BUSN"/>
    <x v="3"/>
    <x v="0"/>
    <s v="RES"/>
    <x v="1"/>
    <n v="6735.5"/>
  </r>
  <r>
    <x v="2"/>
    <n v="2204"/>
    <s v="Summer 2020"/>
    <x v="9"/>
    <s v="EOT"/>
    <s v="ARPL"/>
    <x v="4"/>
    <x v="0"/>
    <s v="NRES"/>
    <x v="0"/>
    <n v="136"/>
  </r>
  <r>
    <x v="2"/>
    <n v="2261"/>
    <s v="Spring 2026"/>
    <x v="7"/>
    <s v="CENSUS"/>
    <s v="ARPL"/>
    <x v="4"/>
    <x v="1"/>
    <s v="NRES"/>
    <x v="0"/>
    <n v="653"/>
  </r>
  <r>
    <x v="2"/>
    <n v="2254"/>
    <s v="Summer 2025"/>
    <x v="7"/>
    <s v="EOT"/>
    <s v="BUSN"/>
    <x v="3"/>
    <x v="0"/>
    <s v="RES"/>
    <x v="1"/>
    <n v="2008"/>
  </r>
  <r>
    <x v="2"/>
    <n v="2161"/>
    <s v="Spring 2016"/>
    <x v="2"/>
    <s v="EOT"/>
    <s v="ENGR"/>
    <x v="6"/>
    <x v="1"/>
    <s v="RES"/>
    <x v="1"/>
    <n v="7599"/>
  </r>
  <r>
    <x v="2"/>
    <n v="2234"/>
    <s v="Summer 2023"/>
    <x v="5"/>
    <s v="EOT"/>
    <s v="ARPL"/>
    <x v="4"/>
    <x v="1"/>
    <s v="RES"/>
    <x v="1"/>
    <n v="614"/>
  </r>
  <r>
    <x v="2"/>
    <n v="2247"/>
    <s v="Fall 2024"/>
    <x v="10"/>
    <s v="EOT"/>
    <s v="BUSN"/>
    <x v="3"/>
    <x v="0"/>
    <s v="NRES"/>
    <x v="0"/>
    <n v="1863"/>
  </r>
  <r>
    <x v="2"/>
    <n v="2204"/>
    <s v="Summer 2020"/>
    <x v="9"/>
    <s v="EOT"/>
    <s v="CLAS"/>
    <x v="7"/>
    <x v="0"/>
    <s v="NRES"/>
    <x v="0"/>
    <n v="38"/>
  </r>
  <r>
    <x v="2"/>
    <n v="2257"/>
    <s v="Fall 2025"/>
    <x v="7"/>
    <s v="EOT"/>
    <s v="EDUC"/>
    <x v="2"/>
    <x v="0"/>
    <s v="RES"/>
    <x v="1"/>
    <n v="5269"/>
  </r>
  <r>
    <x v="2"/>
    <n v="2231"/>
    <s v="Spring 2023"/>
    <x v="0"/>
    <s v="EOT"/>
    <s v="NODG"/>
    <x v="8"/>
    <x v="1"/>
    <s v="NRES"/>
    <x v="0"/>
    <n v="95"/>
  </r>
  <r>
    <x v="2"/>
    <n v="2237"/>
    <s v="Fall 2023"/>
    <x v="5"/>
    <s v="EOT"/>
    <s v="ARPL"/>
    <x v="4"/>
    <x v="1"/>
    <s v="NRES"/>
    <x v="0"/>
    <n v="914"/>
  </r>
  <r>
    <x v="2"/>
    <n v="2214"/>
    <s v="Summer 2021"/>
    <x v="8"/>
    <s v="EOT"/>
    <s v="ARPL"/>
    <x v="4"/>
    <x v="0"/>
    <s v="RES"/>
    <x v="1"/>
    <n v="624"/>
  </r>
  <r>
    <x v="2"/>
    <n v="2214"/>
    <s v="Summer 2021"/>
    <x v="8"/>
    <s v="EOT"/>
    <s v="NODG"/>
    <x v="8"/>
    <x v="1"/>
    <s v="RES"/>
    <x v="1"/>
    <n v="538"/>
  </r>
  <r>
    <x v="2"/>
    <n v="2184"/>
    <s v="Summer 2018"/>
    <x v="6"/>
    <s v="EOT"/>
    <s v="ARTM"/>
    <x v="0"/>
    <x v="1"/>
    <s v="RES"/>
    <x v="1"/>
    <n v="968"/>
  </r>
  <r>
    <x v="2"/>
    <n v="2161"/>
    <s v="Spring 2016"/>
    <x v="2"/>
    <s v="EOT"/>
    <s v="ARTM"/>
    <x v="0"/>
    <x v="1"/>
    <s v="NRES"/>
    <x v="0"/>
    <n v="1856"/>
  </r>
  <r>
    <x v="2"/>
    <n v="2231"/>
    <s v="Spring 2023"/>
    <x v="0"/>
    <s v="EOT"/>
    <s v="ARTM"/>
    <x v="0"/>
    <x v="0"/>
    <s v="RES"/>
    <x v="1"/>
    <n v="158"/>
  </r>
  <r>
    <x v="2"/>
    <n v="2164"/>
    <s v="Summer 2016"/>
    <x v="1"/>
    <s v="EOT"/>
    <s v="NODG"/>
    <x v="8"/>
    <x v="0"/>
    <s v="NRES"/>
    <x v="0"/>
    <n v="63"/>
  </r>
  <r>
    <x v="2"/>
    <n v="2257"/>
    <s v="Fall 2025"/>
    <x v="7"/>
    <s v="EOT"/>
    <s v="EDUC"/>
    <x v="2"/>
    <x v="1"/>
    <s v="NRES"/>
    <x v="0"/>
    <n v="331"/>
  </r>
  <r>
    <x v="2"/>
    <n v="2204"/>
    <s v="Summer 2020"/>
    <x v="9"/>
    <s v="EOT"/>
    <s v="ENGR"/>
    <x v="6"/>
    <x v="1"/>
    <s v="NRES"/>
    <x v="0"/>
    <n v="875"/>
  </r>
  <r>
    <x v="2"/>
    <n v="2214"/>
    <s v="Summer 2021"/>
    <x v="8"/>
    <s v="EOT"/>
    <s v="ENGR"/>
    <x v="6"/>
    <x v="1"/>
    <s v="NRES"/>
    <x v="0"/>
    <n v="1005"/>
  </r>
  <r>
    <x v="2"/>
    <n v="2194"/>
    <s v="Summer 2019"/>
    <x v="4"/>
    <s v="EOT"/>
    <s v="EDUC"/>
    <x v="2"/>
    <x v="0"/>
    <s v="RES"/>
    <x v="1"/>
    <n v="3783"/>
  </r>
  <r>
    <x v="2"/>
    <n v="2207"/>
    <s v="Fall 2020"/>
    <x v="9"/>
    <s v="EOT"/>
    <s v="BUSN"/>
    <x v="3"/>
    <x v="0"/>
    <s v="RES"/>
    <x v="1"/>
    <n v="6462"/>
  </r>
  <r>
    <x v="2"/>
    <n v="2224"/>
    <s v="Summer 2022"/>
    <x v="0"/>
    <s v="EOT"/>
    <s v="ARTM"/>
    <x v="0"/>
    <x v="1"/>
    <s v="NRES"/>
    <x v="0"/>
    <n v="193"/>
  </r>
  <r>
    <x v="2"/>
    <n v="2164"/>
    <s v="Summer 2016"/>
    <x v="1"/>
    <s v="EOT"/>
    <s v="ENGR"/>
    <x v="6"/>
    <x v="0"/>
    <s v="NRES"/>
    <x v="0"/>
    <n v="81"/>
  </r>
  <r>
    <x v="2"/>
    <n v="2231"/>
    <s v="Spring 2023"/>
    <x v="0"/>
    <s v="EOT"/>
    <s v="ARPL"/>
    <x v="4"/>
    <x v="0"/>
    <s v="RES"/>
    <x v="1"/>
    <n v="2634"/>
  </r>
  <r>
    <x v="2"/>
    <n v="2164"/>
    <s v="Summer 2016"/>
    <x v="1"/>
    <s v="EOT"/>
    <s v="PAFF"/>
    <x v="1"/>
    <x v="1"/>
    <s v="RES"/>
    <x v="1"/>
    <n v="521"/>
  </r>
  <r>
    <x v="2"/>
    <n v="2211"/>
    <s v="Spring 2021"/>
    <x v="9"/>
    <s v="EOT"/>
    <s v="EDUC"/>
    <x v="2"/>
    <x v="1"/>
    <s v="NRES"/>
    <x v="0"/>
    <n v="246"/>
  </r>
  <r>
    <x v="2"/>
    <n v="2201"/>
    <s v="Spring 2020"/>
    <x v="4"/>
    <s v="EOT"/>
    <s v="ARPL"/>
    <x v="4"/>
    <x v="0"/>
    <s v="RES"/>
    <x v="1"/>
    <n v="3841"/>
  </r>
  <r>
    <x v="2"/>
    <n v="2177"/>
    <s v="Fall 2017"/>
    <x v="3"/>
    <s v="EOT"/>
    <s v="ENGR"/>
    <x v="6"/>
    <x v="1"/>
    <s v="RES"/>
    <x v="1"/>
    <n v="9925"/>
  </r>
  <r>
    <x v="2"/>
    <n v="2197"/>
    <s v="Fall 2019"/>
    <x v="4"/>
    <s v="EOT"/>
    <s v="EDUC"/>
    <x v="2"/>
    <x v="0"/>
    <s v="RES"/>
    <x v="1"/>
    <n v="5940.5"/>
  </r>
  <r>
    <x v="2"/>
    <n v="2197"/>
    <s v="Fall 2019"/>
    <x v="4"/>
    <s v="EOT"/>
    <s v="PAFF"/>
    <x v="1"/>
    <x v="0"/>
    <s v="RES"/>
    <x v="1"/>
    <n v="1533"/>
  </r>
  <r>
    <x v="2"/>
    <n v="2237"/>
    <s v="Fall 2023"/>
    <x v="5"/>
    <s v="EOT"/>
    <s v="ARPL"/>
    <x v="4"/>
    <x v="0"/>
    <s v="RES"/>
    <x v="1"/>
    <n v="2763"/>
  </r>
  <r>
    <x v="2"/>
    <n v="2217"/>
    <s v="Fall 2021"/>
    <x v="8"/>
    <s v="EOT"/>
    <s v="PAFF"/>
    <x v="1"/>
    <x v="0"/>
    <s v="RES"/>
    <x v="1"/>
    <n v="1969"/>
  </r>
  <r>
    <x v="2"/>
    <n v="2221"/>
    <s v="Spring 2022"/>
    <x v="8"/>
    <s v="EOT"/>
    <s v="ENGR"/>
    <x v="6"/>
    <x v="1"/>
    <s v="RES"/>
    <x v="1"/>
    <n v="13570"/>
  </r>
  <r>
    <x v="2"/>
    <n v="2261"/>
    <s v="Spring 2026"/>
    <x v="7"/>
    <s v="CENSUS"/>
    <s v="BUSN"/>
    <x v="3"/>
    <x v="0"/>
    <s v="NRES"/>
    <x v="0"/>
    <n v="1421"/>
  </r>
  <r>
    <x v="2"/>
    <n v="2157"/>
    <s v="Fall 2015"/>
    <x v="2"/>
    <s v="EOT"/>
    <s v="ARPL"/>
    <x v="4"/>
    <x v="1"/>
    <s v="NRES"/>
    <x v="0"/>
    <n v="640"/>
  </r>
  <r>
    <x v="2"/>
    <n v="2214"/>
    <s v="Summer 2021"/>
    <x v="8"/>
    <s v="EOT"/>
    <s v="EDUC"/>
    <x v="2"/>
    <x v="1"/>
    <s v="NRES"/>
    <x v="0"/>
    <n v="56"/>
  </r>
  <r>
    <x v="2"/>
    <n v="2161"/>
    <s v="Spring 2016"/>
    <x v="2"/>
    <s v="EOT"/>
    <s v="ARPL"/>
    <x v="4"/>
    <x v="1"/>
    <s v="RES"/>
    <x v="1"/>
    <n v="2523"/>
  </r>
  <r>
    <x v="2"/>
    <n v="2247"/>
    <s v="Fall 2024"/>
    <x v="10"/>
    <s v="EOT"/>
    <s v="BUSN"/>
    <x v="3"/>
    <x v="1"/>
    <s v="NRES"/>
    <x v="0"/>
    <n v="3334"/>
  </r>
  <r>
    <x v="2"/>
    <n v="2244"/>
    <s v="Summer 2024"/>
    <x v="10"/>
    <s v="EOT"/>
    <s v="BUSN"/>
    <x v="3"/>
    <x v="1"/>
    <s v="NRES"/>
    <x v="0"/>
    <n v="623"/>
  </r>
  <r>
    <x v="2"/>
    <n v="2204"/>
    <s v="Summer 2020"/>
    <x v="9"/>
    <s v="EOT"/>
    <s v="ARPL"/>
    <x v="4"/>
    <x v="1"/>
    <s v="RES"/>
    <x v="1"/>
    <n v="591"/>
  </r>
  <r>
    <x v="2"/>
    <n v="2237"/>
    <s v="Fall 2023"/>
    <x v="5"/>
    <s v="EOT"/>
    <s v="ARTM"/>
    <x v="0"/>
    <x v="0"/>
    <s v="RES"/>
    <x v="1"/>
    <n v="167"/>
  </r>
  <r>
    <x v="2"/>
    <n v="2227"/>
    <s v="Fall 2022"/>
    <x v="0"/>
    <s v="EOT"/>
    <s v="ARTM"/>
    <x v="0"/>
    <x v="0"/>
    <s v="NRES"/>
    <x v="0"/>
    <n v="95"/>
  </r>
  <r>
    <x v="2"/>
    <n v="2161"/>
    <s v="Spring 2016"/>
    <x v="2"/>
    <s v="EOT"/>
    <s v="CLAS"/>
    <x v="7"/>
    <x v="0"/>
    <s v="NRES"/>
    <x v="0"/>
    <n v="527.5"/>
  </r>
  <r>
    <x v="2"/>
    <n v="2184"/>
    <s v="Summer 2018"/>
    <x v="6"/>
    <s v="EOT"/>
    <s v="EDUC"/>
    <x v="2"/>
    <x v="1"/>
    <s v="NRES"/>
    <x v="0"/>
    <n v="57"/>
  </r>
  <r>
    <x v="2"/>
    <n v="2204"/>
    <s v="Summer 2020"/>
    <x v="9"/>
    <s v="EOT"/>
    <s v="ENGR"/>
    <x v="6"/>
    <x v="0"/>
    <s v="NRES"/>
    <x v="0"/>
    <n v="105"/>
  </r>
  <r>
    <x v="2"/>
    <n v="2197"/>
    <s v="Fall 2019"/>
    <x v="4"/>
    <s v="EOT"/>
    <s v="ARTM"/>
    <x v="0"/>
    <x v="0"/>
    <s v="RES"/>
    <x v="1"/>
    <n v="63"/>
  </r>
  <r>
    <x v="2"/>
    <n v="2201"/>
    <s v="Spring 2020"/>
    <x v="4"/>
    <s v="EOT"/>
    <s v="NODG"/>
    <x v="8"/>
    <x v="1"/>
    <s v="RES"/>
    <x v="1"/>
    <n v="840"/>
  </r>
  <r>
    <x v="2"/>
    <n v="2247"/>
    <s v="Fall 2024"/>
    <x v="10"/>
    <s v="EOT"/>
    <s v="CLAS"/>
    <x v="7"/>
    <x v="0"/>
    <s v="NRES"/>
    <x v="0"/>
    <n v="476"/>
  </r>
  <r>
    <x v="2"/>
    <n v="2157"/>
    <s v="Fall 2015"/>
    <x v="2"/>
    <s v="EOT"/>
    <s v="NODG"/>
    <x v="8"/>
    <x v="0"/>
    <s v="RES"/>
    <x v="1"/>
    <n v="1308"/>
  </r>
  <r>
    <x v="2"/>
    <n v="2167"/>
    <s v="Fall 2016"/>
    <x v="1"/>
    <s v="EOT"/>
    <s v="PAFF"/>
    <x v="1"/>
    <x v="1"/>
    <s v="NRES"/>
    <x v="0"/>
    <n v="468"/>
  </r>
  <r>
    <x v="2"/>
    <n v="2201"/>
    <s v="Spring 2020"/>
    <x v="4"/>
    <s v="EOT"/>
    <s v="PAFF"/>
    <x v="1"/>
    <x v="1"/>
    <s v="RES"/>
    <x v="1"/>
    <n v="3850"/>
  </r>
  <r>
    <x v="2"/>
    <n v="2211"/>
    <s v="Spring 2021"/>
    <x v="9"/>
    <s v="EOT"/>
    <s v="BUSN"/>
    <x v="3"/>
    <x v="1"/>
    <s v="NRES"/>
    <x v="0"/>
    <n v="2331"/>
  </r>
  <r>
    <x v="2"/>
    <n v="2217"/>
    <s v="Fall 2021"/>
    <x v="8"/>
    <s v="EOT"/>
    <s v="BUSN"/>
    <x v="3"/>
    <x v="1"/>
    <s v="RES"/>
    <x v="1"/>
    <n v="19096"/>
  </r>
  <r>
    <x v="2"/>
    <n v="2234"/>
    <s v="Summer 2023"/>
    <x v="5"/>
    <s v="EOT"/>
    <s v="ENGR"/>
    <x v="6"/>
    <x v="0"/>
    <s v="RES"/>
    <x v="1"/>
    <n v="152"/>
  </r>
  <r>
    <x v="2"/>
    <n v="2154"/>
    <s v="Summer 2015"/>
    <x v="2"/>
    <s v="EOT"/>
    <s v="BUSN"/>
    <x v="3"/>
    <x v="0"/>
    <s v="RES"/>
    <x v="1"/>
    <n v="1681"/>
  </r>
  <r>
    <x v="2"/>
    <n v="2164"/>
    <s v="Summer 2016"/>
    <x v="1"/>
    <s v="EOT"/>
    <s v="PAFF"/>
    <x v="1"/>
    <x v="0"/>
    <s v="NRES"/>
    <x v="0"/>
    <n v="153"/>
  </r>
  <r>
    <x v="2"/>
    <n v="2211"/>
    <s v="Spring 2021"/>
    <x v="9"/>
    <s v="EOT"/>
    <s v="CLAS"/>
    <x v="7"/>
    <x v="0"/>
    <s v="NRES"/>
    <x v="0"/>
    <n v="420"/>
  </r>
  <r>
    <x v="2"/>
    <n v="2207"/>
    <s v="Fall 2020"/>
    <x v="9"/>
    <s v="EOT"/>
    <s v="ARPL"/>
    <x v="4"/>
    <x v="1"/>
    <s v="NRES"/>
    <x v="0"/>
    <n v="970"/>
  </r>
  <r>
    <x v="2"/>
    <n v="2237"/>
    <s v="Fall 2023"/>
    <x v="5"/>
    <s v="EOT"/>
    <s v="EDUC"/>
    <x v="2"/>
    <x v="0"/>
    <s v="RES"/>
    <x v="1"/>
    <n v="5032"/>
  </r>
  <r>
    <x v="2"/>
    <n v="2214"/>
    <s v="Summer 2021"/>
    <x v="8"/>
    <s v="EOT"/>
    <s v="ARTM"/>
    <x v="0"/>
    <x v="0"/>
    <s v="RES"/>
    <x v="1"/>
    <n v="29"/>
  </r>
  <r>
    <x v="2"/>
    <n v="2207"/>
    <s v="Fall 2020"/>
    <x v="9"/>
    <s v="EOT"/>
    <s v="ARPL"/>
    <x v="4"/>
    <x v="0"/>
    <s v="NRES"/>
    <x v="0"/>
    <n v="754"/>
  </r>
  <r>
    <x v="2"/>
    <n v="2174"/>
    <s v="Summer 2017"/>
    <x v="3"/>
    <s v="EOT"/>
    <s v="NODG"/>
    <x v="8"/>
    <x v="0"/>
    <s v="RES"/>
    <x v="1"/>
    <n v="600"/>
  </r>
  <r>
    <x v="2"/>
    <n v="2184"/>
    <s v="Summer 2018"/>
    <x v="6"/>
    <s v="EOT"/>
    <s v="ENGR"/>
    <x v="6"/>
    <x v="0"/>
    <s v="RES"/>
    <x v="1"/>
    <n v="138"/>
  </r>
  <r>
    <x v="2"/>
    <n v="2184"/>
    <s v="Summer 2018"/>
    <x v="6"/>
    <s v="EOT"/>
    <s v="PAFF"/>
    <x v="1"/>
    <x v="0"/>
    <s v="RES"/>
    <x v="1"/>
    <n v="563"/>
  </r>
  <r>
    <x v="2"/>
    <n v="2214"/>
    <s v="Summer 2021"/>
    <x v="8"/>
    <s v="EOT"/>
    <s v="EDUC"/>
    <x v="2"/>
    <x v="1"/>
    <s v="RES"/>
    <x v="1"/>
    <n v="639"/>
  </r>
  <r>
    <x v="2"/>
    <n v="2194"/>
    <s v="Summer 2019"/>
    <x v="4"/>
    <s v="EOT"/>
    <s v="BUSN"/>
    <x v="3"/>
    <x v="1"/>
    <s v="NRES"/>
    <x v="0"/>
    <n v="568"/>
  </r>
  <r>
    <x v="2"/>
    <n v="2261"/>
    <s v="Spring 2026"/>
    <x v="7"/>
    <s v="CENSUS"/>
    <s v="CLAS"/>
    <x v="7"/>
    <x v="0"/>
    <s v="RES"/>
    <x v="1"/>
    <n v="2265.5"/>
  </r>
  <r>
    <x v="2"/>
    <n v="2204"/>
    <s v="Summer 2020"/>
    <x v="9"/>
    <s v="EOT"/>
    <s v="ARTM"/>
    <x v="0"/>
    <x v="1"/>
    <s v="RES"/>
    <x v="1"/>
    <n v="1276"/>
  </r>
  <r>
    <x v="2"/>
    <n v="2217"/>
    <s v="Fall 2021"/>
    <x v="8"/>
    <s v="EOT"/>
    <s v="PAFF"/>
    <x v="1"/>
    <x v="0"/>
    <s v="NRES"/>
    <x v="0"/>
    <n v="518"/>
  </r>
  <r>
    <x v="2"/>
    <n v="2194"/>
    <s v="Summer 2019"/>
    <x v="4"/>
    <s v="EOT"/>
    <s v="CLAS"/>
    <x v="7"/>
    <x v="0"/>
    <s v="NRES"/>
    <x v="0"/>
    <n v="61"/>
  </r>
  <r>
    <x v="2"/>
    <n v="2197"/>
    <s v="Fall 2019"/>
    <x v="4"/>
    <s v="EOT"/>
    <s v="BUSN"/>
    <x v="3"/>
    <x v="1"/>
    <s v="NRES"/>
    <x v="0"/>
    <n v="2600"/>
  </r>
  <r>
    <x v="2"/>
    <n v="2221"/>
    <s v="Spring 2022"/>
    <x v="8"/>
    <s v="EOT"/>
    <s v="ENGR"/>
    <x v="6"/>
    <x v="1"/>
    <s v="NRES"/>
    <x v="0"/>
    <n v="3040"/>
  </r>
  <r>
    <x v="2"/>
    <n v="2191"/>
    <s v="Spring 2019"/>
    <x v="6"/>
    <s v="EOT"/>
    <s v="ARTM"/>
    <x v="0"/>
    <x v="1"/>
    <s v="RES"/>
    <x v="1"/>
    <n v="12275"/>
  </r>
  <r>
    <x v="2"/>
    <n v="2217"/>
    <s v="Fall 2021"/>
    <x v="8"/>
    <s v="EOT"/>
    <s v="ARPL"/>
    <x v="4"/>
    <x v="1"/>
    <s v="RES"/>
    <x v="1"/>
    <n v="3904"/>
  </r>
  <r>
    <x v="2"/>
    <n v="2234"/>
    <s v="Summer 2023"/>
    <x v="5"/>
    <s v="EOT"/>
    <s v="PAFF"/>
    <x v="1"/>
    <x v="0"/>
    <s v="RES"/>
    <x v="1"/>
    <n v="571"/>
  </r>
  <r>
    <x v="2"/>
    <n v="2244"/>
    <s v="Summer 2024"/>
    <x v="10"/>
    <s v="EOT"/>
    <s v="CLAS"/>
    <x v="7"/>
    <x v="1"/>
    <s v="NRES"/>
    <x v="0"/>
    <n v="1338"/>
  </r>
  <r>
    <x v="2"/>
    <n v="2261"/>
    <s v="Spring 2026"/>
    <x v="7"/>
    <s v="CENSUS"/>
    <s v="PAFF"/>
    <x v="1"/>
    <x v="0"/>
    <s v="NRES"/>
    <x v="0"/>
    <n v="214"/>
  </r>
  <r>
    <x v="2"/>
    <n v="2204"/>
    <s v="Summer 2020"/>
    <x v="9"/>
    <s v="EOT"/>
    <s v="ARTM"/>
    <x v="0"/>
    <x v="0"/>
    <s v="NRES"/>
    <x v="0"/>
    <n v="20"/>
  </r>
  <r>
    <x v="2"/>
    <n v="2227"/>
    <s v="Fall 2022"/>
    <x v="0"/>
    <s v="EOT"/>
    <s v="BUSN"/>
    <x v="3"/>
    <x v="0"/>
    <s v="NRES"/>
    <x v="0"/>
    <n v="3051"/>
  </r>
  <r>
    <x v="2"/>
    <n v="2177"/>
    <s v="Fall 2017"/>
    <x v="3"/>
    <s v="EOT"/>
    <s v="ARPL"/>
    <x v="4"/>
    <x v="1"/>
    <s v="RES"/>
    <x v="1"/>
    <n v="3715"/>
  </r>
  <r>
    <x v="2"/>
    <n v="2184"/>
    <s v="Summer 2018"/>
    <x v="6"/>
    <s v="EOT"/>
    <s v="ENGR"/>
    <x v="6"/>
    <x v="0"/>
    <s v="NRES"/>
    <x v="0"/>
    <n v="64"/>
  </r>
  <r>
    <x v="2"/>
    <n v="2231"/>
    <s v="Spring 2023"/>
    <x v="0"/>
    <s v="EOT"/>
    <s v="PAFF"/>
    <x v="1"/>
    <x v="0"/>
    <s v="RES"/>
    <x v="1"/>
    <n v="1572"/>
  </r>
  <r>
    <x v="2"/>
    <n v="2207"/>
    <s v="Fall 2020"/>
    <x v="9"/>
    <s v="EOT"/>
    <s v="ENGR"/>
    <x v="6"/>
    <x v="1"/>
    <s v="RES"/>
    <x v="1"/>
    <n v="14178"/>
  </r>
  <r>
    <x v="2"/>
    <n v="2181"/>
    <s v="Spring 2018"/>
    <x v="3"/>
    <s v="EOT"/>
    <s v="EDUC"/>
    <x v="2"/>
    <x v="1"/>
    <s v="NRES"/>
    <x v="0"/>
    <n v="298"/>
  </r>
  <r>
    <x v="2"/>
    <n v="2247"/>
    <s v="Fall 2024"/>
    <x v="10"/>
    <s v="EOT"/>
    <s v="PAFF"/>
    <x v="1"/>
    <x v="1"/>
    <s v="NRES"/>
    <x v="0"/>
    <n v="382"/>
  </r>
  <r>
    <x v="2"/>
    <n v="2174"/>
    <s v="Summer 2017"/>
    <x v="3"/>
    <s v="EOT"/>
    <s v="ARTM"/>
    <x v="0"/>
    <x v="1"/>
    <s v="NRES"/>
    <x v="0"/>
    <n v="193"/>
  </r>
  <r>
    <x v="2"/>
    <n v="2161"/>
    <s v="Spring 2016"/>
    <x v="2"/>
    <s v="EOT"/>
    <s v="ENGR"/>
    <x v="6"/>
    <x v="0"/>
    <s v="RES"/>
    <x v="1"/>
    <n v="1269"/>
  </r>
  <r>
    <x v="2"/>
    <n v="2174"/>
    <s v="Summer 2017"/>
    <x v="3"/>
    <s v="EOT"/>
    <s v="ARPL"/>
    <x v="4"/>
    <x v="0"/>
    <s v="RES"/>
    <x v="1"/>
    <n v="189"/>
  </r>
  <r>
    <x v="2"/>
    <n v="2184"/>
    <s v="Summer 2018"/>
    <x v="6"/>
    <s v="EOT"/>
    <s v="PAFF"/>
    <x v="1"/>
    <x v="1"/>
    <s v="RES"/>
    <x v="1"/>
    <n v="916"/>
  </r>
  <r>
    <x v="2"/>
    <n v="2224"/>
    <s v="Summer 2022"/>
    <x v="0"/>
    <s v="EOT"/>
    <s v="BUSN"/>
    <x v="3"/>
    <x v="0"/>
    <s v="NRES"/>
    <x v="0"/>
    <n v="688"/>
  </r>
  <r>
    <x v="2"/>
    <n v="2214"/>
    <s v="Summer 2021"/>
    <x v="8"/>
    <s v="EOT"/>
    <s v="ARTM"/>
    <x v="0"/>
    <x v="1"/>
    <s v="RES"/>
    <x v="1"/>
    <n v="1034"/>
  </r>
  <r>
    <x v="2"/>
    <n v="2184"/>
    <s v="Summer 2018"/>
    <x v="6"/>
    <s v="EOT"/>
    <s v="CLAS"/>
    <x v="7"/>
    <x v="1"/>
    <s v="NRES"/>
    <x v="0"/>
    <n v="1803"/>
  </r>
  <r>
    <x v="2"/>
    <n v="2207"/>
    <s v="Fall 2020"/>
    <x v="9"/>
    <s v="EOT"/>
    <s v="ARTM"/>
    <x v="0"/>
    <x v="0"/>
    <s v="RES"/>
    <x v="1"/>
    <n v="123"/>
  </r>
  <r>
    <x v="2"/>
    <n v="2184"/>
    <s v="Summer 2018"/>
    <x v="6"/>
    <s v="EOT"/>
    <s v="ARPL"/>
    <x v="4"/>
    <x v="1"/>
    <s v="RES"/>
    <x v="1"/>
    <n v="442"/>
  </r>
  <r>
    <x v="2"/>
    <n v="2204"/>
    <s v="Summer 2020"/>
    <x v="9"/>
    <s v="EOT"/>
    <s v="CLAS"/>
    <x v="7"/>
    <x v="1"/>
    <s v="NRES"/>
    <x v="0"/>
    <n v="1720"/>
  </r>
  <r>
    <x v="2"/>
    <n v="2241"/>
    <s v="Spring 2024"/>
    <x v="5"/>
    <s v="EOT"/>
    <s v="BUSN"/>
    <x v="3"/>
    <x v="1"/>
    <s v="RES"/>
    <x v="1"/>
    <n v="18893"/>
  </r>
  <r>
    <x v="2"/>
    <n v="2244"/>
    <s v="Summer 2024"/>
    <x v="10"/>
    <s v="EOT"/>
    <s v="BUSN"/>
    <x v="3"/>
    <x v="0"/>
    <s v="RES"/>
    <x v="1"/>
    <n v="1897"/>
  </r>
  <r>
    <x v="2"/>
    <n v="2254"/>
    <s v="Summer 2025"/>
    <x v="7"/>
    <s v="EOT"/>
    <s v="ARPL"/>
    <x v="4"/>
    <x v="1"/>
    <s v="NRES"/>
    <x v="0"/>
    <n v="99"/>
  </r>
  <r>
    <x v="2"/>
    <n v="2231"/>
    <s v="Spring 2023"/>
    <x v="0"/>
    <s v="EOT"/>
    <s v="ENGR"/>
    <x v="6"/>
    <x v="0"/>
    <s v="RES"/>
    <x v="1"/>
    <n v="1077"/>
  </r>
  <r>
    <x v="2"/>
    <n v="2201"/>
    <s v="Spring 2020"/>
    <x v="4"/>
    <s v="EOT"/>
    <s v="CLAS"/>
    <x v="7"/>
    <x v="1"/>
    <s v="NRES"/>
    <x v="0"/>
    <n v="7682"/>
  </r>
  <r>
    <x v="2"/>
    <n v="2171"/>
    <s v="Spring 2017"/>
    <x v="1"/>
    <s v="EOT"/>
    <s v="BUSN"/>
    <x v="3"/>
    <x v="1"/>
    <s v="RES"/>
    <x v="1"/>
    <n v="14577"/>
  </r>
  <r>
    <x v="2"/>
    <n v="2194"/>
    <s v="Summer 2019"/>
    <x v="4"/>
    <s v="EOT"/>
    <s v="EDUC"/>
    <x v="2"/>
    <x v="1"/>
    <s v="NRES"/>
    <x v="0"/>
    <n v="78"/>
  </r>
  <r>
    <x v="2"/>
    <n v="2157"/>
    <s v="Fall 2015"/>
    <x v="2"/>
    <s v="EOT"/>
    <s v="NODG"/>
    <x v="8"/>
    <x v="1"/>
    <s v="NRES"/>
    <x v="0"/>
    <n v="47"/>
  </r>
  <r>
    <x v="2"/>
    <n v="2237"/>
    <s v="Fall 2023"/>
    <x v="5"/>
    <s v="EOT"/>
    <s v="ARPL"/>
    <x v="4"/>
    <x v="0"/>
    <s v="NRES"/>
    <x v="0"/>
    <n v="530"/>
  </r>
  <r>
    <x v="2"/>
    <n v="2254"/>
    <s v="Summer 2025"/>
    <x v="7"/>
    <s v="EOT"/>
    <s v="CLAS"/>
    <x v="7"/>
    <x v="0"/>
    <s v="NRES"/>
    <x v="0"/>
    <n v="28"/>
  </r>
  <r>
    <x v="2"/>
    <n v="2157"/>
    <s v="Fall 2015"/>
    <x v="2"/>
    <s v="EOT"/>
    <s v="ENGR"/>
    <x v="6"/>
    <x v="1"/>
    <s v="NRES"/>
    <x v="0"/>
    <n v="1219"/>
  </r>
  <r>
    <x v="2"/>
    <n v="2191"/>
    <s v="Spring 2019"/>
    <x v="6"/>
    <s v="EOT"/>
    <s v="ENGR"/>
    <x v="6"/>
    <x v="0"/>
    <s v="NRES"/>
    <x v="0"/>
    <n v="1021.5"/>
  </r>
  <r>
    <x v="2"/>
    <n v="2231"/>
    <s v="Spring 2023"/>
    <x v="0"/>
    <s v="EOT"/>
    <s v="ARTM"/>
    <x v="0"/>
    <x v="1"/>
    <s v="RES"/>
    <x v="1"/>
    <n v="10714"/>
  </r>
  <r>
    <x v="2"/>
    <n v="2231"/>
    <s v="Spring 2023"/>
    <x v="0"/>
    <s v="EOT"/>
    <s v="BUSN"/>
    <x v="3"/>
    <x v="1"/>
    <s v="NRES"/>
    <x v="0"/>
    <n v="2779"/>
  </r>
  <r>
    <x v="2"/>
    <n v="2164"/>
    <s v="Summer 2016"/>
    <x v="1"/>
    <s v="EOT"/>
    <s v="PAFF"/>
    <x v="1"/>
    <x v="1"/>
    <s v="NRES"/>
    <x v="0"/>
    <n v="64"/>
  </r>
  <r>
    <x v="2"/>
    <n v="2237"/>
    <s v="Fall 2023"/>
    <x v="5"/>
    <s v="EOT"/>
    <s v="ENGR"/>
    <x v="6"/>
    <x v="0"/>
    <s v="NRES"/>
    <x v="0"/>
    <n v="1615"/>
  </r>
  <r>
    <x v="2"/>
    <n v="2247"/>
    <s v="Fall 2024"/>
    <x v="10"/>
    <s v="EOT"/>
    <s v="CLAS"/>
    <x v="7"/>
    <x v="1"/>
    <s v="NRES"/>
    <x v="0"/>
    <n v="6160"/>
  </r>
  <r>
    <x v="2"/>
    <n v="2247"/>
    <s v="Fall 2024"/>
    <x v="10"/>
    <s v="EOT"/>
    <s v="NODG"/>
    <x v="8"/>
    <x v="1"/>
    <s v="RES"/>
    <x v="1"/>
    <n v="863"/>
  </r>
  <r>
    <x v="2"/>
    <n v="2251"/>
    <s v="Spring 2025"/>
    <x v="10"/>
    <s v="EOT"/>
    <s v="EDUC"/>
    <x v="2"/>
    <x v="1"/>
    <s v="NRES"/>
    <x v="0"/>
    <n v="254"/>
  </r>
  <r>
    <x v="2"/>
    <n v="2154"/>
    <s v="Summer 2015"/>
    <x v="2"/>
    <s v="EOT"/>
    <s v="CLAS"/>
    <x v="7"/>
    <x v="1"/>
    <s v="RES"/>
    <x v="1"/>
    <n v="9540"/>
  </r>
  <r>
    <x v="2"/>
    <n v="2237"/>
    <s v="Fall 2023"/>
    <x v="5"/>
    <s v="EOT"/>
    <s v="NODG"/>
    <x v="8"/>
    <x v="1"/>
    <s v="RES"/>
    <x v="1"/>
    <n v="859"/>
  </r>
  <r>
    <x v="2"/>
    <n v="2244"/>
    <s v="Summer 2024"/>
    <x v="10"/>
    <s v="EOT"/>
    <s v="CLAS"/>
    <x v="7"/>
    <x v="1"/>
    <s v="RES"/>
    <x v="1"/>
    <n v="7507"/>
  </r>
  <r>
    <x v="2"/>
    <n v="2171"/>
    <s v="Spring 2017"/>
    <x v="1"/>
    <s v="EOT"/>
    <s v="NODG"/>
    <x v="8"/>
    <x v="1"/>
    <s v="NRES"/>
    <x v="0"/>
    <n v="46"/>
  </r>
  <r>
    <x v="2"/>
    <n v="2197"/>
    <s v="Fall 2019"/>
    <x v="4"/>
    <s v="EOT"/>
    <s v="CLAS"/>
    <x v="7"/>
    <x v="0"/>
    <s v="NRES"/>
    <x v="0"/>
    <n v="578"/>
  </r>
  <r>
    <x v="2"/>
    <n v="2171"/>
    <s v="Spring 2017"/>
    <x v="1"/>
    <s v="EOT"/>
    <s v="CLAS"/>
    <x v="7"/>
    <x v="0"/>
    <s v="NRES"/>
    <x v="0"/>
    <n v="462.5"/>
  </r>
  <r>
    <x v="2"/>
    <n v="2241"/>
    <s v="Spring 2024"/>
    <x v="5"/>
    <s v="EOT"/>
    <s v="ENGR"/>
    <x v="6"/>
    <x v="0"/>
    <s v="NRES"/>
    <x v="0"/>
    <n v="1328"/>
  </r>
  <r>
    <x v="2"/>
    <n v="2257"/>
    <s v="Fall 2025"/>
    <x v="7"/>
    <s v="EOT"/>
    <s v="ARTM"/>
    <x v="0"/>
    <x v="1"/>
    <s v="RES"/>
    <x v="1"/>
    <n v="12766"/>
  </r>
  <r>
    <x v="2"/>
    <n v="2247"/>
    <s v="Fall 2024"/>
    <x v="10"/>
    <s v="EOT"/>
    <s v="BUSN"/>
    <x v="3"/>
    <x v="0"/>
    <s v="RES"/>
    <x v="1"/>
    <n v="6104"/>
  </r>
  <r>
    <x v="2"/>
    <n v="2154"/>
    <s v="Summer 2015"/>
    <x v="2"/>
    <s v="EOT"/>
    <s v="PAFF"/>
    <x v="1"/>
    <x v="1"/>
    <s v="RES"/>
    <x v="1"/>
    <n v="518"/>
  </r>
  <r>
    <x v="2"/>
    <n v="2234"/>
    <s v="Summer 2023"/>
    <x v="5"/>
    <s v="EOT"/>
    <s v="PAFF"/>
    <x v="1"/>
    <x v="1"/>
    <s v="RES"/>
    <x v="1"/>
    <n v="763"/>
  </r>
  <r>
    <x v="2"/>
    <n v="2181"/>
    <s v="Spring 2018"/>
    <x v="3"/>
    <s v="EOT"/>
    <s v="NODG"/>
    <x v="8"/>
    <x v="1"/>
    <s v="RES"/>
    <x v="1"/>
    <n v="656"/>
  </r>
  <r>
    <x v="2"/>
    <n v="2184"/>
    <s v="Summer 2018"/>
    <x v="6"/>
    <s v="EOT"/>
    <s v="EDUC"/>
    <x v="2"/>
    <x v="0"/>
    <s v="RES"/>
    <x v="1"/>
    <n v="3803"/>
  </r>
  <r>
    <x v="2"/>
    <n v="2211"/>
    <s v="Spring 2021"/>
    <x v="9"/>
    <s v="EOT"/>
    <s v="PAFF"/>
    <x v="1"/>
    <x v="1"/>
    <s v="RES"/>
    <x v="1"/>
    <n v="3269"/>
  </r>
  <r>
    <x v="2"/>
    <n v="2227"/>
    <s v="Fall 2022"/>
    <x v="0"/>
    <s v="EOT"/>
    <s v="BUSN"/>
    <x v="3"/>
    <x v="1"/>
    <s v="NRES"/>
    <x v="0"/>
    <n v="3014"/>
  </r>
  <r>
    <x v="2"/>
    <n v="2174"/>
    <s v="Summer 2017"/>
    <x v="3"/>
    <s v="EOT"/>
    <s v="ARTM"/>
    <x v="0"/>
    <x v="1"/>
    <s v="RES"/>
    <x v="1"/>
    <n v="775"/>
  </r>
  <r>
    <x v="2"/>
    <n v="2194"/>
    <s v="Summer 2019"/>
    <x v="4"/>
    <s v="EOT"/>
    <s v="ARPL"/>
    <x v="4"/>
    <x v="1"/>
    <s v="NRES"/>
    <x v="0"/>
    <n v="74"/>
  </r>
  <r>
    <x v="2"/>
    <n v="2181"/>
    <s v="Spring 2018"/>
    <x v="3"/>
    <s v="EOT"/>
    <s v="ENGR"/>
    <x v="6"/>
    <x v="1"/>
    <s v="NRES"/>
    <x v="0"/>
    <n v="1119"/>
  </r>
  <r>
    <x v="2"/>
    <n v="2191"/>
    <s v="Spring 2019"/>
    <x v="6"/>
    <s v="EOT"/>
    <s v="PAFF"/>
    <x v="1"/>
    <x v="1"/>
    <s v="NRES"/>
    <x v="0"/>
    <n v="985"/>
  </r>
  <r>
    <x v="2"/>
    <n v="2251"/>
    <s v="Spring 2025"/>
    <x v="10"/>
    <s v="EOT"/>
    <s v="BUSN"/>
    <x v="3"/>
    <x v="0"/>
    <s v="RES"/>
    <x v="1"/>
    <n v="6456"/>
  </r>
  <r>
    <x v="2"/>
    <n v="2237"/>
    <s v="Fall 2023"/>
    <x v="5"/>
    <s v="EOT"/>
    <s v="CLAS"/>
    <x v="7"/>
    <x v="0"/>
    <s v="NRES"/>
    <x v="0"/>
    <n v="463"/>
  </r>
  <r>
    <x v="2"/>
    <n v="2187"/>
    <s v="Fall 2018"/>
    <x v="6"/>
    <s v="EOT"/>
    <s v="CLAS"/>
    <x v="7"/>
    <x v="1"/>
    <s v="RES"/>
    <x v="1"/>
    <n v="65133"/>
  </r>
  <r>
    <x v="2"/>
    <n v="2197"/>
    <s v="Fall 2019"/>
    <x v="4"/>
    <s v="EOT"/>
    <s v="EDUC"/>
    <x v="2"/>
    <x v="1"/>
    <s v="RES"/>
    <x v="1"/>
    <n v="3224"/>
  </r>
  <r>
    <x v="2"/>
    <n v="2181"/>
    <s v="Spring 2018"/>
    <x v="3"/>
    <s v="EOT"/>
    <s v="PAFF"/>
    <x v="1"/>
    <x v="0"/>
    <s v="RES"/>
    <x v="1"/>
    <n v="1434"/>
  </r>
  <r>
    <x v="2"/>
    <n v="2247"/>
    <s v="Fall 2024"/>
    <x v="10"/>
    <s v="EOT"/>
    <s v="ENGR"/>
    <x v="6"/>
    <x v="0"/>
    <s v="RES"/>
    <x v="1"/>
    <n v="994.5"/>
  </r>
  <r>
    <x v="2"/>
    <n v="2251"/>
    <s v="Spring 2025"/>
    <x v="10"/>
    <s v="EOT"/>
    <s v="ARPL"/>
    <x v="4"/>
    <x v="1"/>
    <s v="NRES"/>
    <x v="0"/>
    <n v="681"/>
  </r>
  <r>
    <x v="2"/>
    <n v="2154"/>
    <s v="Summer 2015"/>
    <x v="2"/>
    <s v="EOT"/>
    <s v="BUSN"/>
    <x v="3"/>
    <x v="1"/>
    <s v="NRES"/>
    <x v="0"/>
    <n v="950"/>
  </r>
  <r>
    <x v="2"/>
    <n v="2207"/>
    <s v="Fall 2020"/>
    <x v="9"/>
    <s v="EOT"/>
    <s v="ARPL"/>
    <x v="4"/>
    <x v="1"/>
    <s v="RES"/>
    <x v="1"/>
    <n v="4147"/>
  </r>
  <r>
    <x v="2"/>
    <n v="2261"/>
    <s v="Spring 2026"/>
    <x v="7"/>
    <s v="CENSUS"/>
    <s v="CLAS"/>
    <x v="7"/>
    <x v="1"/>
    <s v="RES"/>
    <x v="1"/>
    <n v="37229"/>
  </r>
  <r>
    <x v="2"/>
    <n v="2231"/>
    <s v="Spring 2023"/>
    <x v="0"/>
    <s v="EOT"/>
    <s v="ARPL"/>
    <x v="4"/>
    <x v="1"/>
    <s v="NRES"/>
    <x v="0"/>
    <n v="783"/>
  </r>
  <r>
    <x v="2"/>
    <n v="2241"/>
    <s v="Spring 2024"/>
    <x v="5"/>
    <s v="EOT"/>
    <s v="ARTM"/>
    <x v="0"/>
    <x v="1"/>
    <s v="NRES"/>
    <x v="0"/>
    <n v="2991"/>
  </r>
  <r>
    <x v="2"/>
    <n v="2234"/>
    <s v="Summer 2023"/>
    <x v="5"/>
    <s v="EOT"/>
    <s v="ENGR"/>
    <x v="6"/>
    <x v="0"/>
    <s v="NRES"/>
    <x v="0"/>
    <n v="139"/>
  </r>
  <r>
    <x v="2"/>
    <n v="2197"/>
    <s v="Fall 2019"/>
    <x v="4"/>
    <s v="EOT"/>
    <s v="ARTM"/>
    <x v="0"/>
    <x v="0"/>
    <s v="NRES"/>
    <x v="0"/>
    <n v="76"/>
  </r>
  <r>
    <x v="2"/>
    <n v="2181"/>
    <s v="Spring 2018"/>
    <x v="3"/>
    <s v="EOT"/>
    <s v="BUSN"/>
    <x v="3"/>
    <x v="1"/>
    <s v="RES"/>
    <x v="1"/>
    <n v="14191"/>
  </r>
  <r>
    <x v="2"/>
    <n v="2177"/>
    <s v="Fall 2017"/>
    <x v="3"/>
    <s v="EOT"/>
    <s v="ARPL"/>
    <x v="4"/>
    <x v="0"/>
    <s v="NRES"/>
    <x v="0"/>
    <n v="838"/>
  </r>
  <r>
    <x v="2"/>
    <n v="2201"/>
    <s v="Spring 2020"/>
    <x v="4"/>
    <s v="EOT"/>
    <s v="ENGR"/>
    <x v="6"/>
    <x v="0"/>
    <s v="NRES"/>
    <x v="0"/>
    <n v="1055"/>
  </r>
  <r>
    <x v="2"/>
    <n v="2157"/>
    <s v="Fall 2015"/>
    <x v="2"/>
    <s v="EOT"/>
    <s v="CLAS"/>
    <x v="7"/>
    <x v="1"/>
    <s v="NRES"/>
    <x v="0"/>
    <n v="9292"/>
  </r>
  <r>
    <x v="2"/>
    <n v="2247"/>
    <s v="Fall 2024"/>
    <x v="10"/>
    <s v="EOT"/>
    <s v="PAFF"/>
    <x v="1"/>
    <x v="0"/>
    <s v="RES"/>
    <x v="1"/>
    <n v="1514"/>
  </r>
  <r>
    <x v="2"/>
    <n v="2167"/>
    <s v="Fall 2016"/>
    <x v="1"/>
    <s v="EOT"/>
    <s v="PAFF"/>
    <x v="1"/>
    <x v="0"/>
    <s v="RES"/>
    <x v="1"/>
    <n v="1527"/>
  </r>
  <r>
    <x v="2"/>
    <n v="2217"/>
    <s v="Fall 2021"/>
    <x v="8"/>
    <s v="EOT"/>
    <s v="EDUC"/>
    <x v="2"/>
    <x v="0"/>
    <s v="NRES"/>
    <x v="0"/>
    <n v="703"/>
  </r>
  <r>
    <x v="2"/>
    <n v="2171"/>
    <s v="Spring 2017"/>
    <x v="1"/>
    <s v="EOT"/>
    <s v="ARPL"/>
    <x v="4"/>
    <x v="0"/>
    <s v="NRES"/>
    <x v="0"/>
    <n v="625"/>
  </r>
  <r>
    <x v="2"/>
    <n v="2187"/>
    <s v="Fall 2018"/>
    <x v="6"/>
    <s v="EOT"/>
    <s v="NODG"/>
    <x v="8"/>
    <x v="0"/>
    <s v="RES"/>
    <x v="1"/>
    <n v="1568"/>
  </r>
  <r>
    <x v="2"/>
    <n v="2251"/>
    <s v="Spring 2025"/>
    <x v="10"/>
    <s v="EOT"/>
    <s v="ENGR"/>
    <x v="6"/>
    <x v="0"/>
    <s v="RES"/>
    <x v="1"/>
    <n v="1066"/>
  </r>
  <r>
    <x v="2"/>
    <n v="2184"/>
    <s v="Summer 2018"/>
    <x v="6"/>
    <s v="EOT"/>
    <s v="BUSN"/>
    <x v="3"/>
    <x v="0"/>
    <s v="RES"/>
    <x v="1"/>
    <n v="1559"/>
  </r>
  <r>
    <x v="2"/>
    <n v="2211"/>
    <s v="Spring 2021"/>
    <x v="9"/>
    <s v="EOT"/>
    <s v="ENGR"/>
    <x v="6"/>
    <x v="1"/>
    <s v="RES"/>
    <x v="1"/>
    <n v="13435"/>
  </r>
  <r>
    <x v="2"/>
    <n v="2214"/>
    <s v="Summer 2021"/>
    <x v="8"/>
    <s v="EOT"/>
    <s v="EDUC"/>
    <x v="2"/>
    <x v="0"/>
    <s v="RES"/>
    <x v="1"/>
    <n v="3920"/>
  </r>
  <r>
    <x v="2"/>
    <n v="2207"/>
    <s v="Fall 2020"/>
    <x v="9"/>
    <s v="EOT"/>
    <s v="NODG"/>
    <x v="8"/>
    <x v="0"/>
    <s v="RES"/>
    <x v="1"/>
    <n v="1204"/>
  </r>
  <r>
    <x v="2"/>
    <n v="2224"/>
    <s v="Summer 2022"/>
    <x v="0"/>
    <s v="EOT"/>
    <s v="NODG"/>
    <x v="8"/>
    <x v="1"/>
    <s v="RES"/>
    <x v="1"/>
    <n v="498"/>
  </r>
  <r>
    <x v="2"/>
    <n v="2244"/>
    <s v="Summer 2024"/>
    <x v="10"/>
    <s v="EOT"/>
    <s v="ENGR"/>
    <x v="6"/>
    <x v="0"/>
    <s v="NRES"/>
    <x v="0"/>
    <n v="76"/>
  </r>
  <r>
    <x v="2"/>
    <n v="2164"/>
    <s v="Summer 2016"/>
    <x v="1"/>
    <s v="EOT"/>
    <s v="EDUC"/>
    <x v="2"/>
    <x v="1"/>
    <s v="NRES"/>
    <x v="0"/>
    <n v="24"/>
  </r>
  <r>
    <x v="2"/>
    <n v="2217"/>
    <s v="Fall 2021"/>
    <x v="8"/>
    <s v="EOT"/>
    <s v="ENGR"/>
    <x v="6"/>
    <x v="0"/>
    <s v="RES"/>
    <x v="1"/>
    <n v="1362"/>
  </r>
  <r>
    <x v="2"/>
    <n v="2204"/>
    <s v="Summer 2020"/>
    <x v="9"/>
    <s v="EOT"/>
    <s v="ARPL"/>
    <x v="4"/>
    <x v="1"/>
    <s v="NRES"/>
    <x v="0"/>
    <n v="178"/>
  </r>
  <r>
    <x v="2"/>
    <n v="2187"/>
    <s v="Fall 2018"/>
    <x v="6"/>
    <s v="EOT"/>
    <s v="CLAS"/>
    <x v="7"/>
    <x v="0"/>
    <s v="NRES"/>
    <x v="0"/>
    <n v="671"/>
  </r>
  <r>
    <x v="2"/>
    <n v="2251"/>
    <s v="Spring 2025"/>
    <x v="10"/>
    <s v="EOT"/>
    <s v="ARTM"/>
    <x v="0"/>
    <x v="0"/>
    <s v="RES"/>
    <x v="1"/>
    <n v="160"/>
  </r>
  <r>
    <x v="2"/>
    <n v="2161"/>
    <s v="Spring 2016"/>
    <x v="2"/>
    <s v="EOT"/>
    <s v="BUSN"/>
    <x v="3"/>
    <x v="0"/>
    <s v="RES"/>
    <x v="1"/>
    <n v="5123"/>
  </r>
  <r>
    <x v="2"/>
    <n v="2247"/>
    <s v="Fall 2024"/>
    <x v="10"/>
    <s v="EOT"/>
    <s v="EDUC"/>
    <x v="2"/>
    <x v="0"/>
    <s v="RES"/>
    <x v="1"/>
    <n v="5425"/>
  </r>
  <r>
    <x v="2"/>
    <n v="2247"/>
    <s v="Fall 2024"/>
    <x v="10"/>
    <s v="EOT"/>
    <s v="ARPL"/>
    <x v="4"/>
    <x v="0"/>
    <s v="NRES"/>
    <x v="0"/>
    <n v="325"/>
  </r>
  <r>
    <x v="2"/>
    <n v="2184"/>
    <s v="Summer 2018"/>
    <x v="6"/>
    <s v="EOT"/>
    <s v="CLAS"/>
    <x v="7"/>
    <x v="0"/>
    <s v="NRES"/>
    <x v="0"/>
    <n v="53"/>
  </r>
  <r>
    <x v="2"/>
    <n v="2244"/>
    <s v="Summer 2024"/>
    <x v="10"/>
    <s v="EOT"/>
    <s v="CLAS"/>
    <x v="7"/>
    <x v="0"/>
    <s v="NRES"/>
    <x v="0"/>
    <n v="38"/>
  </r>
  <r>
    <x v="2"/>
    <n v="2237"/>
    <s v="Fall 2023"/>
    <x v="5"/>
    <s v="EOT"/>
    <s v="PAFF"/>
    <x v="1"/>
    <x v="1"/>
    <s v="NRES"/>
    <x v="0"/>
    <n v="397"/>
  </r>
  <r>
    <x v="2"/>
    <n v="2204"/>
    <s v="Summer 2020"/>
    <x v="9"/>
    <s v="EOT"/>
    <s v="BUSN"/>
    <x v="3"/>
    <x v="1"/>
    <s v="NRES"/>
    <x v="0"/>
    <n v="823"/>
  </r>
  <r>
    <x v="2"/>
    <n v="2201"/>
    <s v="Spring 2020"/>
    <x v="4"/>
    <s v="EOT"/>
    <s v="EDUC"/>
    <x v="2"/>
    <x v="0"/>
    <s v="NRES"/>
    <x v="0"/>
    <n v="432"/>
  </r>
  <r>
    <x v="2"/>
    <n v="2171"/>
    <s v="Spring 2017"/>
    <x v="1"/>
    <s v="EOT"/>
    <s v="CLAS"/>
    <x v="7"/>
    <x v="1"/>
    <s v="RES"/>
    <x v="1"/>
    <n v="57047"/>
  </r>
  <r>
    <x v="2"/>
    <n v="2177"/>
    <s v="Fall 2017"/>
    <x v="3"/>
    <s v="EOT"/>
    <s v="PAFF"/>
    <x v="1"/>
    <x v="0"/>
    <s v="RES"/>
    <x v="1"/>
    <n v="1443"/>
  </r>
  <r>
    <x v="2"/>
    <n v="2174"/>
    <s v="Summer 2017"/>
    <x v="3"/>
    <s v="EOT"/>
    <s v="ARPL"/>
    <x v="4"/>
    <x v="1"/>
    <s v="RES"/>
    <x v="1"/>
    <n v="389"/>
  </r>
  <r>
    <x v="2"/>
    <n v="2157"/>
    <s v="Fall 2015"/>
    <x v="2"/>
    <s v="EOT"/>
    <s v="BUSN"/>
    <x v="3"/>
    <x v="1"/>
    <s v="RES"/>
    <x v="1"/>
    <n v="14376"/>
  </r>
  <r>
    <x v="2"/>
    <n v="2184"/>
    <s v="Summer 2018"/>
    <x v="6"/>
    <s v="EOT"/>
    <s v="NODG"/>
    <x v="8"/>
    <x v="0"/>
    <s v="NRES"/>
    <x v="0"/>
    <n v="63"/>
  </r>
  <r>
    <x v="2"/>
    <n v="2251"/>
    <s v="Spring 2025"/>
    <x v="10"/>
    <s v="EOT"/>
    <s v="ARPL"/>
    <x v="4"/>
    <x v="0"/>
    <s v="NRES"/>
    <x v="0"/>
    <n v="276"/>
  </r>
  <r>
    <x v="2"/>
    <n v="2257"/>
    <s v="Fall 2025"/>
    <x v="7"/>
    <s v="EOT"/>
    <s v="ARPL"/>
    <x v="4"/>
    <x v="0"/>
    <s v="NRES"/>
    <x v="0"/>
    <n v="293"/>
  </r>
  <r>
    <x v="2"/>
    <n v="2201"/>
    <s v="Spring 2020"/>
    <x v="4"/>
    <s v="EOT"/>
    <s v="BUSN"/>
    <x v="3"/>
    <x v="1"/>
    <s v="RES"/>
    <x v="1"/>
    <n v="17342"/>
  </r>
  <r>
    <x v="2"/>
    <n v="2224"/>
    <s v="Summer 2022"/>
    <x v="0"/>
    <s v="EOT"/>
    <s v="ARTM"/>
    <x v="0"/>
    <x v="1"/>
    <s v="RES"/>
    <x v="1"/>
    <n v="1119"/>
  </r>
  <r>
    <x v="2"/>
    <n v="2194"/>
    <s v="Summer 2019"/>
    <x v="4"/>
    <s v="EOT"/>
    <s v="PAFF"/>
    <x v="1"/>
    <x v="0"/>
    <s v="RES"/>
    <x v="1"/>
    <n v="590"/>
  </r>
  <r>
    <x v="2"/>
    <n v="2241"/>
    <s v="Spring 2024"/>
    <x v="5"/>
    <s v="EOT"/>
    <s v="ARPL"/>
    <x v="4"/>
    <x v="0"/>
    <s v="NRES"/>
    <x v="0"/>
    <n v="402"/>
  </r>
  <r>
    <x v="2"/>
    <n v="2181"/>
    <s v="Spring 2018"/>
    <x v="3"/>
    <s v="EOT"/>
    <s v="EDUC"/>
    <x v="2"/>
    <x v="0"/>
    <s v="NRES"/>
    <x v="0"/>
    <n v="585"/>
  </r>
  <r>
    <x v="2"/>
    <n v="2174"/>
    <s v="Summer 2017"/>
    <x v="3"/>
    <s v="EOT"/>
    <s v="PAFF"/>
    <x v="1"/>
    <x v="1"/>
    <s v="RES"/>
    <x v="1"/>
    <n v="603"/>
  </r>
  <r>
    <x v="2"/>
    <n v="2207"/>
    <s v="Fall 2020"/>
    <x v="9"/>
    <s v="EOT"/>
    <s v="ARTM"/>
    <x v="0"/>
    <x v="1"/>
    <s v="RES"/>
    <x v="1"/>
    <n v="13023"/>
  </r>
  <r>
    <x v="2"/>
    <n v="2211"/>
    <s v="Spring 2021"/>
    <x v="9"/>
    <s v="EOT"/>
    <s v="ARTM"/>
    <x v="0"/>
    <x v="1"/>
    <s v="RES"/>
    <x v="1"/>
    <n v="11650"/>
  </r>
  <r>
    <x v="2"/>
    <n v="2251"/>
    <s v="Spring 2025"/>
    <x v="10"/>
    <s v="EOT"/>
    <s v="CLAS"/>
    <x v="7"/>
    <x v="0"/>
    <s v="NRES"/>
    <x v="0"/>
    <n v="437"/>
  </r>
  <r>
    <x v="2"/>
    <n v="2227"/>
    <s v="Fall 2022"/>
    <x v="0"/>
    <s v="EOT"/>
    <s v="NODG"/>
    <x v="8"/>
    <x v="0"/>
    <s v="RES"/>
    <x v="1"/>
    <n v="1026"/>
  </r>
  <r>
    <x v="2"/>
    <n v="2204"/>
    <s v="Summer 2020"/>
    <x v="9"/>
    <s v="EOT"/>
    <s v="NODG"/>
    <x v="8"/>
    <x v="1"/>
    <s v="NRES"/>
    <x v="0"/>
    <n v="112"/>
  </r>
  <r>
    <x v="2"/>
    <n v="2187"/>
    <s v="Fall 2018"/>
    <x v="6"/>
    <s v="EOT"/>
    <s v="ENGR"/>
    <x v="6"/>
    <x v="1"/>
    <s v="NRES"/>
    <x v="0"/>
    <n v="1171"/>
  </r>
  <r>
    <x v="2"/>
    <n v="2227"/>
    <s v="Fall 2022"/>
    <x v="0"/>
    <s v="EOT"/>
    <s v="CLAS"/>
    <x v="7"/>
    <x v="1"/>
    <s v="RES"/>
    <x v="1"/>
    <n v="44968"/>
  </r>
  <r>
    <x v="2"/>
    <n v="2187"/>
    <s v="Fall 2018"/>
    <x v="6"/>
    <s v="EOT"/>
    <s v="BUSN"/>
    <x v="3"/>
    <x v="1"/>
    <s v="RES"/>
    <x v="1"/>
    <n v="14835"/>
  </r>
  <r>
    <x v="2"/>
    <n v="2237"/>
    <s v="Fall 2023"/>
    <x v="5"/>
    <s v="EOT"/>
    <s v="ARPL"/>
    <x v="4"/>
    <x v="1"/>
    <s v="RES"/>
    <x v="1"/>
    <n v="5033"/>
  </r>
  <r>
    <x v="2"/>
    <n v="2231"/>
    <s v="Spring 2023"/>
    <x v="0"/>
    <s v="EOT"/>
    <s v="PAFF"/>
    <x v="1"/>
    <x v="1"/>
    <s v="RES"/>
    <x v="1"/>
    <n v="3619"/>
  </r>
  <r>
    <x v="2"/>
    <n v="2254"/>
    <s v="Summer 2025"/>
    <x v="7"/>
    <s v="EOT"/>
    <s v="EDUC"/>
    <x v="2"/>
    <x v="1"/>
    <s v="RES"/>
    <x v="1"/>
    <n v="903"/>
  </r>
  <r>
    <x v="2"/>
    <n v="2167"/>
    <s v="Fall 2016"/>
    <x v="1"/>
    <s v="EOT"/>
    <s v="CLAS"/>
    <x v="7"/>
    <x v="1"/>
    <s v="NRES"/>
    <x v="0"/>
    <n v="10080"/>
  </r>
  <r>
    <x v="2"/>
    <n v="2217"/>
    <s v="Fall 2021"/>
    <x v="8"/>
    <s v="EOT"/>
    <s v="ENGR"/>
    <x v="6"/>
    <x v="0"/>
    <s v="NRES"/>
    <x v="0"/>
    <n v="1434"/>
  </r>
  <r>
    <x v="2"/>
    <n v="2187"/>
    <s v="Fall 2018"/>
    <x v="6"/>
    <s v="EOT"/>
    <s v="ENGR"/>
    <x v="6"/>
    <x v="0"/>
    <s v="RES"/>
    <x v="1"/>
    <n v="1288"/>
  </r>
  <r>
    <x v="2"/>
    <n v="2221"/>
    <s v="Spring 2022"/>
    <x v="8"/>
    <s v="EOT"/>
    <s v="ARPL"/>
    <x v="4"/>
    <x v="1"/>
    <s v="NRES"/>
    <x v="0"/>
    <n v="756"/>
  </r>
  <r>
    <x v="2"/>
    <n v="2224"/>
    <s v="Summer 2022"/>
    <x v="0"/>
    <s v="EOT"/>
    <s v="PAFF"/>
    <x v="1"/>
    <x v="1"/>
    <s v="NRES"/>
    <x v="0"/>
    <n v="70"/>
  </r>
  <r>
    <x v="2"/>
    <n v="2184"/>
    <s v="Summer 2018"/>
    <x v="6"/>
    <s v="EOT"/>
    <s v="NODG"/>
    <x v="8"/>
    <x v="0"/>
    <s v="RES"/>
    <x v="1"/>
    <n v="681"/>
  </r>
  <r>
    <x v="2"/>
    <n v="2204"/>
    <s v="Summer 2020"/>
    <x v="9"/>
    <s v="EOT"/>
    <s v="NODG"/>
    <x v="8"/>
    <x v="1"/>
    <s v="RES"/>
    <x v="1"/>
    <n v="904"/>
  </r>
  <r>
    <x v="2"/>
    <n v="2194"/>
    <s v="Summer 2019"/>
    <x v="4"/>
    <s v="EOT"/>
    <s v="ARPL"/>
    <x v="4"/>
    <x v="1"/>
    <s v="RES"/>
    <x v="1"/>
    <n v="488"/>
  </r>
  <r>
    <x v="2"/>
    <n v="2217"/>
    <s v="Fall 2021"/>
    <x v="8"/>
    <s v="EOT"/>
    <s v="ARPL"/>
    <x v="4"/>
    <x v="1"/>
    <s v="NRES"/>
    <x v="0"/>
    <n v="955"/>
  </r>
  <r>
    <x v="2"/>
    <n v="2227"/>
    <s v="Fall 2022"/>
    <x v="0"/>
    <s v="EOT"/>
    <s v="ENGR"/>
    <x v="6"/>
    <x v="1"/>
    <s v="NRES"/>
    <x v="0"/>
    <n v="3354"/>
  </r>
  <r>
    <x v="2"/>
    <n v="2234"/>
    <s v="Summer 2023"/>
    <x v="5"/>
    <s v="EOT"/>
    <s v="ARTM"/>
    <x v="0"/>
    <x v="1"/>
    <s v="RES"/>
    <x v="1"/>
    <n v="1171"/>
  </r>
  <r>
    <x v="2"/>
    <n v="2161"/>
    <s v="Spring 2016"/>
    <x v="2"/>
    <s v="EOT"/>
    <s v="BUSN"/>
    <x v="3"/>
    <x v="1"/>
    <s v="RES"/>
    <x v="1"/>
    <n v="13284"/>
  </r>
  <r>
    <x v="2"/>
    <n v="2227"/>
    <s v="Fall 2022"/>
    <x v="0"/>
    <s v="EOT"/>
    <s v="BUSN"/>
    <x v="3"/>
    <x v="1"/>
    <s v="RES"/>
    <x v="1"/>
    <n v="20723"/>
  </r>
  <r>
    <x v="2"/>
    <n v="2177"/>
    <s v="Fall 2017"/>
    <x v="3"/>
    <s v="EOT"/>
    <s v="ARTM"/>
    <x v="0"/>
    <x v="1"/>
    <s v="NRES"/>
    <x v="0"/>
    <n v="3035"/>
  </r>
  <r>
    <x v="2"/>
    <n v="2181"/>
    <s v="Spring 2018"/>
    <x v="3"/>
    <s v="EOT"/>
    <s v="BUSN"/>
    <x v="3"/>
    <x v="1"/>
    <s v="NRES"/>
    <x v="0"/>
    <n v="2406"/>
  </r>
  <r>
    <x v="2"/>
    <n v="2187"/>
    <s v="Fall 2018"/>
    <x v="6"/>
    <s v="EOT"/>
    <s v="PAFF"/>
    <x v="1"/>
    <x v="0"/>
    <s v="NRES"/>
    <x v="0"/>
    <n v="422"/>
  </r>
  <r>
    <x v="2"/>
    <n v="2254"/>
    <s v="Summer 2025"/>
    <x v="7"/>
    <s v="EOT"/>
    <s v="ARPL"/>
    <x v="4"/>
    <x v="1"/>
    <s v="RES"/>
    <x v="1"/>
    <n v="698"/>
  </r>
  <r>
    <x v="2"/>
    <n v="2164"/>
    <s v="Summer 2016"/>
    <x v="1"/>
    <s v="EOT"/>
    <s v="ARTM"/>
    <x v="0"/>
    <x v="1"/>
    <s v="RES"/>
    <x v="1"/>
    <n v="628"/>
  </r>
  <r>
    <x v="2"/>
    <n v="2224"/>
    <s v="Summer 2022"/>
    <x v="0"/>
    <s v="EOT"/>
    <s v="EDUC"/>
    <x v="2"/>
    <x v="0"/>
    <s v="NRES"/>
    <x v="0"/>
    <n v="415"/>
  </r>
  <r>
    <x v="2"/>
    <n v="2187"/>
    <s v="Fall 2018"/>
    <x v="6"/>
    <s v="EOT"/>
    <s v="ARPL"/>
    <x v="4"/>
    <x v="1"/>
    <s v="RES"/>
    <x v="1"/>
    <n v="4263"/>
  </r>
  <r>
    <x v="2"/>
    <n v="2241"/>
    <s v="Spring 2024"/>
    <x v="5"/>
    <s v="EOT"/>
    <s v="BUSN"/>
    <x v="3"/>
    <x v="1"/>
    <s v="NRES"/>
    <x v="0"/>
    <n v="3049"/>
  </r>
  <r>
    <x v="2"/>
    <n v="2161"/>
    <s v="Spring 2016"/>
    <x v="2"/>
    <s v="EOT"/>
    <s v="ARPL"/>
    <x v="4"/>
    <x v="0"/>
    <s v="NRES"/>
    <x v="0"/>
    <n v="775"/>
  </r>
  <r>
    <x v="2"/>
    <n v="2201"/>
    <s v="Spring 2020"/>
    <x v="4"/>
    <s v="EOT"/>
    <s v="ARTM"/>
    <x v="0"/>
    <x v="0"/>
    <s v="NRES"/>
    <x v="0"/>
    <n v="36"/>
  </r>
  <r>
    <x v="2"/>
    <n v="2261"/>
    <s v="Spring 2026"/>
    <x v="7"/>
    <s v="CENSUS"/>
    <s v="NODG"/>
    <x v="8"/>
    <x v="0"/>
    <s v="RES"/>
    <x v="1"/>
    <n v="1127"/>
  </r>
  <r>
    <x v="2"/>
    <n v="2207"/>
    <s v="Fall 2020"/>
    <x v="9"/>
    <s v="EOT"/>
    <s v="PAFF"/>
    <x v="1"/>
    <x v="0"/>
    <s v="RES"/>
    <x v="1"/>
    <n v="1979"/>
  </r>
  <r>
    <x v="2"/>
    <n v="2174"/>
    <s v="Summer 2017"/>
    <x v="3"/>
    <s v="EOT"/>
    <s v="BUSN"/>
    <x v="3"/>
    <x v="1"/>
    <s v="RES"/>
    <x v="1"/>
    <n v="3521"/>
  </r>
  <r>
    <x v="2"/>
    <n v="2247"/>
    <s v="Fall 2024"/>
    <x v="10"/>
    <s v="EOT"/>
    <s v="EDUC"/>
    <x v="2"/>
    <x v="1"/>
    <s v="RES"/>
    <x v="1"/>
    <n v="2894"/>
  </r>
  <r>
    <x v="2"/>
    <n v="2244"/>
    <s v="Summer 2024"/>
    <x v="10"/>
    <s v="EOT"/>
    <s v="ENGR"/>
    <x v="6"/>
    <x v="1"/>
    <s v="RES"/>
    <x v="1"/>
    <n v="1843"/>
  </r>
  <r>
    <x v="2"/>
    <n v="2201"/>
    <s v="Spring 2020"/>
    <x v="4"/>
    <s v="EOT"/>
    <s v="EDUC"/>
    <x v="2"/>
    <x v="0"/>
    <s v="RES"/>
    <x v="1"/>
    <n v="6173"/>
  </r>
  <r>
    <x v="2"/>
    <n v="2237"/>
    <s v="Fall 2023"/>
    <x v="5"/>
    <s v="EOT"/>
    <s v="PAFF"/>
    <x v="1"/>
    <x v="0"/>
    <s v="RES"/>
    <x v="1"/>
    <n v="1493"/>
  </r>
  <r>
    <x v="2"/>
    <n v="2237"/>
    <s v="Fall 2023"/>
    <x v="5"/>
    <s v="EOT"/>
    <s v="ARTM"/>
    <x v="0"/>
    <x v="1"/>
    <s v="NRES"/>
    <x v="0"/>
    <n v="3363"/>
  </r>
  <r>
    <x v="2"/>
    <n v="2231"/>
    <s v="Spring 2023"/>
    <x v="0"/>
    <s v="EOT"/>
    <s v="BUSN"/>
    <x v="3"/>
    <x v="0"/>
    <s v="RES"/>
    <x v="1"/>
    <n v="6347"/>
  </r>
  <r>
    <x v="2"/>
    <n v="2224"/>
    <s v="Summer 2022"/>
    <x v="0"/>
    <s v="EOT"/>
    <s v="ARTM"/>
    <x v="0"/>
    <x v="0"/>
    <s v="NRES"/>
    <x v="0"/>
    <n v="30"/>
  </r>
  <r>
    <x v="2"/>
    <n v="2184"/>
    <s v="Summer 2018"/>
    <x v="6"/>
    <s v="EOT"/>
    <s v="ENGR"/>
    <x v="6"/>
    <x v="1"/>
    <s v="RES"/>
    <x v="1"/>
    <n v="1497"/>
  </r>
  <r>
    <x v="2"/>
    <n v="2191"/>
    <s v="Spring 2019"/>
    <x v="6"/>
    <s v="EOT"/>
    <s v="BUSN"/>
    <x v="3"/>
    <x v="0"/>
    <s v="RES"/>
    <x v="1"/>
    <n v="4041"/>
  </r>
  <r>
    <x v="2"/>
    <n v="2211"/>
    <s v="Spring 2021"/>
    <x v="9"/>
    <s v="EOT"/>
    <s v="EDUC"/>
    <x v="2"/>
    <x v="0"/>
    <s v="RES"/>
    <x v="1"/>
    <n v="6376"/>
  </r>
  <r>
    <x v="2"/>
    <n v="2167"/>
    <s v="Fall 2016"/>
    <x v="1"/>
    <s v="EOT"/>
    <s v="CLAS"/>
    <x v="7"/>
    <x v="1"/>
    <s v="RES"/>
    <x v="1"/>
    <n v="63712"/>
  </r>
  <r>
    <x v="2"/>
    <n v="2247"/>
    <s v="Fall 2024"/>
    <x v="10"/>
    <s v="EOT"/>
    <s v="ARTM"/>
    <x v="0"/>
    <x v="0"/>
    <s v="RES"/>
    <x v="1"/>
    <n v="135"/>
  </r>
  <r>
    <x v="2"/>
    <n v="2191"/>
    <s v="Spring 2019"/>
    <x v="6"/>
    <s v="EOT"/>
    <s v="CLAS"/>
    <x v="7"/>
    <x v="0"/>
    <s v="NRES"/>
    <x v="0"/>
    <n v="568"/>
  </r>
  <r>
    <x v="2"/>
    <n v="2247"/>
    <s v="Fall 2024"/>
    <x v="10"/>
    <s v="EOT"/>
    <s v="EDUC"/>
    <x v="2"/>
    <x v="1"/>
    <s v="NRES"/>
    <x v="0"/>
    <n v="352"/>
  </r>
  <r>
    <x v="2"/>
    <n v="2157"/>
    <s v="Fall 2015"/>
    <x v="2"/>
    <s v="EOT"/>
    <s v="BUSN"/>
    <x v="3"/>
    <x v="0"/>
    <s v="NRES"/>
    <x v="0"/>
    <n v="1495"/>
  </r>
  <r>
    <x v="2"/>
    <n v="2197"/>
    <s v="Fall 2019"/>
    <x v="4"/>
    <s v="EOT"/>
    <s v="ENGR"/>
    <x v="6"/>
    <x v="0"/>
    <s v="RES"/>
    <x v="1"/>
    <n v="1339"/>
  </r>
  <r>
    <x v="2"/>
    <n v="2244"/>
    <s v="Summer 2024"/>
    <x v="10"/>
    <s v="EOT"/>
    <s v="PAFF"/>
    <x v="1"/>
    <x v="0"/>
    <s v="RES"/>
    <x v="1"/>
    <n v="406"/>
  </r>
  <r>
    <x v="2"/>
    <n v="2251"/>
    <s v="Spring 2025"/>
    <x v="10"/>
    <s v="EOT"/>
    <s v="CLAS"/>
    <x v="7"/>
    <x v="1"/>
    <s v="RES"/>
    <x v="1"/>
    <n v="36233"/>
  </r>
  <r>
    <x v="2"/>
    <n v="2197"/>
    <s v="Fall 2019"/>
    <x v="4"/>
    <s v="EOT"/>
    <s v="NODG"/>
    <x v="8"/>
    <x v="1"/>
    <s v="RES"/>
    <x v="1"/>
    <n v="785"/>
  </r>
  <r>
    <x v="2"/>
    <n v="2244"/>
    <s v="Summer 2024"/>
    <x v="10"/>
    <s v="EOT"/>
    <s v="PAFF"/>
    <x v="1"/>
    <x v="1"/>
    <s v="RES"/>
    <x v="1"/>
    <n v="745"/>
  </r>
  <r>
    <x v="2"/>
    <n v="2261"/>
    <s v="Spring 2026"/>
    <x v="7"/>
    <s v="CENSUS"/>
    <s v="ARTM"/>
    <x v="0"/>
    <x v="1"/>
    <s v="RES"/>
    <x v="1"/>
    <n v="11782"/>
  </r>
  <r>
    <x v="2"/>
    <n v="2211"/>
    <s v="Spring 2021"/>
    <x v="9"/>
    <s v="EOT"/>
    <s v="CLAS"/>
    <x v="7"/>
    <x v="1"/>
    <s v="NRES"/>
    <x v="0"/>
    <n v="6497"/>
  </r>
  <r>
    <x v="2"/>
    <n v="2194"/>
    <s v="Summer 2019"/>
    <x v="4"/>
    <s v="EOT"/>
    <s v="PAFF"/>
    <x v="1"/>
    <x v="0"/>
    <s v="NRES"/>
    <x v="0"/>
    <n v="131"/>
  </r>
  <r>
    <x v="2"/>
    <n v="2227"/>
    <s v="Fall 2022"/>
    <x v="0"/>
    <s v="EOT"/>
    <s v="EDUC"/>
    <x v="2"/>
    <x v="0"/>
    <s v="RES"/>
    <x v="1"/>
    <n v="5196"/>
  </r>
  <r>
    <x v="2"/>
    <n v="2164"/>
    <s v="Summer 2016"/>
    <x v="1"/>
    <s v="EOT"/>
    <s v="ARPL"/>
    <x v="4"/>
    <x v="0"/>
    <s v="NRES"/>
    <x v="0"/>
    <n v="58"/>
  </r>
  <r>
    <x v="2"/>
    <n v="2221"/>
    <s v="Spring 2022"/>
    <x v="8"/>
    <s v="EOT"/>
    <s v="CLAS"/>
    <x v="7"/>
    <x v="0"/>
    <s v="RES"/>
    <x v="1"/>
    <n v="2461"/>
  </r>
  <r>
    <x v="2"/>
    <n v="2177"/>
    <s v="Fall 2017"/>
    <x v="3"/>
    <s v="EOT"/>
    <s v="PAFF"/>
    <x v="1"/>
    <x v="1"/>
    <s v="NRES"/>
    <x v="0"/>
    <n v="757"/>
  </r>
  <r>
    <x v="2"/>
    <n v="2197"/>
    <s v="Fall 2019"/>
    <x v="4"/>
    <s v="EOT"/>
    <s v="CLAS"/>
    <x v="7"/>
    <x v="1"/>
    <s v="RES"/>
    <x v="1"/>
    <n v="57108"/>
  </r>
  <r>
    <x v="2"/>
    <n v="2204"/>
    <s v="Summer 2020"/>
    <x v="9"/>
    <s v="EOT"/>
    <s v="BUSN"/>
    <x v="3"/>
    <x v="1"/>
    <s v="RES"/>
    <x v="1"/>
    <n v="4809"/>
  </r>
  <r>
    <x v="2"/>
    <n v="2234"/>
    <s v="Summer 2023"/>
    <x v="5"/>
    <s v="EOT"/>
    <s v="CLAS"/>
    <x v="7"/>
    <x v="0"/>
    <s v="NRES"/>
    <x v="0"/>
    <n v="39"/>
  </r>
  <r>
    <x v="2"/>
    <n v="2241"/>
    <s v="Spring 2024"/>
    <x v="5"/>
    <s v="EOT"/>
    <s v="BUSN"/>
    <x v="3"/>
    <x v="0"/>
    <s v="RES"/>
    <x v="1"/>
    <n v="6109"/>
  </r>
  <r>
    <x v="2"/>
    <n v="2241"/>
    <s v="Spring 2024"/>
    <x v="5"/>
    <s v="EOT"/>
    <s v="CLAS"/>
    <x v="7"/>
    <x v="1"/>
    <s v="RES"/>
    <x v="1"/>
    <n v="37474"/>
  </r>
  <r>
    <x v="2"/>
    <n v="2177"/>
    <s v="Fall 2017"/>
    <x v="3"/>
    <s v="EOT"/>
    <s v="NODG"/>
    <x v="8"/>
    <x v="0"/>
    <s v="NRES"/>
    <x v="0"/>
    <n v="220"/>
  </r>
  <r>
    <x v="2"/>
    <n v="2227"/>
    <s v="Fall 2022"/>
    <x v="0"/>
    <s v="EOT"/>
    <s v="ENGR"/>
    <x v="6"/>
    <x v="1"/>
    <s v="RES"/>
    <x v="1"/>
    <n v="13615"/>
  </r>
  <r>
    <x v="2"/>
    <n v="2181"/>
    <s v="Spring 2018"/>
    <x v="3"/>
    <s v="EOT"/>
    <s v="CLAS"/>
    <x v="7"/>
    <x v="0"/>
    <s v="RES"/>
    <x v="1"/>
    <n v="2131"/>
  </r>
  <r>
    <x v="2"/>
    <n v="2247"/>
    <s v="Fall 2024"/>
    <x v="10"/>
    <s v="EOT"/>
    <s v="NODG"/>
    <x v="8"/>
    <x v="0"/>
    <s v="RES"/>
    <x v="1"/>
    <n v="1030"/>
  </r>
  <r>
    <x v="2"/>
    <n v="2191"/>
    <s v="Spring 2019"/>
    <x v="6"/>
    <s v="EOT"/>
    <s v="PAFF"/>
    <x v="1"/>
    <x v="0"/>
    <s v="NRES"/>
    <x v="0"/>
    <n v="451"/>
  </r>
  <r>
    <x v="2"/>
    <n v="2261"/>
    <s v="Spring 2026"/>
    <x v="7"/>
    <s v="CENSUS"/>
    <s v="EDUC"/>
    <x v="2"/>
    <x v="0"/>
    <s v="NRES"/>
    <x v="0"/>
    <n v="685"/>
  </r>
  <r>
    <x v="2"/>
    <n v="2174"/>
    <s v="Summer 2017"/>
    <x v="3"/>
    <s v="EOT"/>
    <s v="EDUC"/>
    <x v="2"/>
    <x v="0"/>
    <s v="RES"/>
    <x v="1"/>
    <n v="3844"/>
  </r>
  <r>
    <x v="2"/>
    <n v="2201"/>
    <s v="Spring 2020"/>
    <x v="4"/>
    <s v="EOT"/>
    <s v="ENGR"/>
    <x v="6"/>
    <x v="1"/>
    <s v="RES"/>
    <x v="1"/>
    <n v="13027"/>
  </r>
  <r>
    <x v="2"/>
    <n v="2211"/>
    <s v="Spring 2021"/>
    <x v="9"/>
    <s v="EOT"/>
    <s v="ENGR"/>
    <x v="6"/>
    <x v="0"/>
    <s v="NRES"/>
    <x v="0"/>
    <n v="1105"/>
  </r>
  <r>
    <x v="2"/>
    <n v="2214"/>
    <s v="Summer 2021"/>
    <x v="8"/>
    <s v="EOT"/>
    <s v="ARPL"/>
    <x v="4"/>
    <x v="1"/>
    <s v="NRES"/>
    <x v="0"/>
    <n v="63"/>
  </r>
  <r>
    <x v="2"/>
    <n v="2231"/>
    <s v="Spring 2023"/>
    <x v="0"/>
    <s v="EOT"/>
    <s v="EDUC"/>
    <x v="2"/>
    <x v="0"/>
    <s v="NRES"/>
    <x v="0"/>
    <n v="666"/>
  </r>
  <r>
    <x v="2"/>
    <n v="2237"/>
    <s v="Fall 2023"/>
    <x v="5"/>
    <s v="EOT"/>
    <s v="EDUC"/>
    <x v="2"/>
    <x v="1"/>
    <s v="NRES"/>
    <x v="0"/>
    <n v="283"/>
  </r>
  <r>
    <x v="2"/>
    <n v="2224"/>
    <s v="Summer 2022"/>
    <x v="0"/>
    <s v="EOT"/>
    <s v="NODG"/>
    <x v="8"/>
    <x v="0"/>
    <s v="RES"/>
    <x v="1"/>
    <n v="340"/>
  </r>
  <r>
    <x v="2"/>
    <n v="2191"/>
    <s v="Spring 2019"/>
    <x v="6"/>
    <s v="EOT"/>
    <s v="ENGR"/>
    <x v="6"/>
    <x v="1"/>
    <s v="RES"/>
    <x v="1"/>
    <n v="11635"/>
  </r>
  <r>
    <x v="2"/>
    <n v="2194"/>
    <s v="Summer 2019"/>
    <x v="4"/>
    <s v="EOT"/>
    <s v="ARTM"/>
    <x v="0"/>
    <x v="0"/>
    <s v="NRES"/>
    <x v="0"/>
    <n v="34"/>
  </r>
  <r>
    <x v="2"/>
    <n v="2194"/>
    <s v="Summer 2019"/>
    <x v="4"/>
    <s v="EOT"/>
    <s v="NODG"/>
    <x v="8"/>
    <x v="1"/>
    <s v="NRES"/>
    <x v="0"/>
    <n v="89"/>
  </r>
  <r>
    <x v="2"/>
    <n v="2187"/>
    <s v="Fall 2018"/>
    <x v="6"/>
    <s v="EOT"/>
    <s v="CLAS"/>
    <x v="7"/>
    <x v="0"/>
    <s v="RES"/>
    <x v="1"/>
    <n v="2443"/>
  </r>
  <r>
    <x v="2"/>
    <n v="2164"/>
    <s v="Summer 2016"/>
    <x v="1"/>
    <s v="EOT"/>
    <s v="CLAS"/>
    <x v="7"/>
    <x v="1"/>
    <s v="NRES"/>
    <x v="0"/>
    <n v="1508"/>
  </r>
  <r>
    <x v="2"/>
    <n v="2257"/>
    <s v="Fall 2025"/>
    <x v="7"/>
    <s v="EOT"/>
    <s v="PAFF"/>
    <x v="1"/>
    <x v="1"/>
    <s v="RES"/>
    <x v="1"/>
    <n v="4041"/>
  </r>
  <r>
    <x v="2"/>
    <n v="2171"/>
    <s v="Spring 2017"/>
    <x v="1"/>
    <s v="EOT"/>
    <s v="ARPL"/>
    <x v="4"/>
    <x v="1"/>
    <s v="NRES"/>
    <x v="0"/>
    <n v="919"/>
  </r>
  <r>
    <x v="2"/>
    <n v="2201"/>
    <s v="Spring 2020"/>
    <x v="4"/>
    <s v="EOT"/>
    <s v="ARPL"/>
    <x v="4"/>
    <x v="1"/>
    <s v="NRES"/>
    <x v="0"/>
    <n v="884"/>
  </r>
  <r>
    <x v="2"/>
    <n v="2217"/>
    <s v="Fall 2021"/>
    <x v="8"/>
    <s v="EOT"/>
    <s v="CLAS"/>
    <x v="7"/>
    <x v="1"/>
    <s v="NRES"/>
    <x v="0"/>
    <n v="6719"/>
  </r>
  <r>
    <x v="2"/>
    <n v="2214"/>
    <s v="Summer 2021"/>
    <x v="8"/>
    <s v="EOT"/>
    <s v="ENGR"/>
    <x v="6"/>
    <x v="0"/>
    <s v="NRES"/>
    <x v="0"/>
    <n v="100"/>
  </r>
  <r>
    <x v="2"/>
    <n v="2157"/>
    <s v="Fall 2015"/>
    <x v="2"/>
    <s v="EOT"/>
    <s v="EDUC"/>
    <x v="2"/>
    <x v="1"/>
    <s v="RES"/>
    <x v="1"/>
    <n v="1901"/>
  </r>
  <r>
    <x v="2"/>
    <n v="2184"/>
    <s v="Summer 2018"/>
    <x v="6"/>
    <s v="EOT"/>
    <s v="EDUC"/>
    <x v="2"/>
    <x v="1"/>
    <s v="RES"/>
    <x v="1"/>
    <n v="489"/>
  </r>
  <r>
    <x v="3"/>
    <n v="2167"/>
    <s v="Fall 2016"/>
    <x v="1"/>
    <s v="EOT"/>
    <s v="ARTM"/>
    <x v="0"/>
    <x v="1"/>
    <s v="RES"/>
    <x v="1"/>
    <n v="1014"/>
  </r>
  <r>
    <x v="3"/>
    <n v="2257"/>
    <s v="Fall 2025"/>
    <x v="7"/>
    <s v="EOT"/>
    <s v="EDUC"/>
    <x v="2"/>
    <x v="1"/>
    <s v="RES"/>
    <x v="1"/>
    <n v="306"/>
  </r>
  <r>
    <x v="3"/>
    <n v="2257"/>
    <s v="Fall 2025"/>
    <x v="7"/>
    <s v="EOT"/>
    <s v="NODG"/>
    <x v="8"/>
    <x v="1"/>
    <s v="RES"/>
    <x v="1"/>
    <n v="120"/>
  </r>
  <r>
    <x v="3"/>
    <n v="2207"/>
    <s v="Fall 2020"/>
    <x v="9"/>
    <s v="EOT"/>
    <s v="PUBH"/>
    <x v="9"/>
    <x v="0"/>
    <s v="RES"/>
    <x v="1"/>
    <n v="2"/>
  </r>
  <r>
    <x v="3"/>
    <n v="2247"/>
    <s v="Fall 2024"/>
    <x v="10"/>
    <s v="EOT"/>
    <s v="CONC"/>
    <x v="10"/>
    <x v="0"/>
    <s v="RES"/>
    <x v="1"/>
    <n v="1"/>
  </r>
  <r>
    <x v="3"/>
    <n v="2257"/>
    <s v="Fall 2025"/>
    <x v="7"/>
    <s v="EOT"/>
    <s v="PAFF"/>
    <x v="1"/>
    <x v="0"/>
    <s v="NRES"/>
    <x v="0"/>
    <n v="53"/>
  </r>
  <r>
    <x v="3"/>
    <n v="2177"/>
    <s v="Fall 2017"/>
    <x v="3"/>
    <s v="EOT"/>
    <s v="ARTM"/>
    <x v="0"/>
    <x v="1"/>
    <s v="RES"/>
    <x v="1"/>
    <n v="1044"/>
  </r>
  <r>
    <x v="3"/>
    <n v="2197"/>
    <s v="Fall 2019"/>
    <x v="4"/>
    <s v="EOT"/>
    <s v="ARPL"/>
    <x v="4"/>
    <x v="0"/>
    <s v="NRES"/>
    <x v="0"/>
    <n v="58"/>
  </r>
  <r>
    <x v="3"/>
    <n v="2237"/>
    <s v="Fall 2023"/>
    <x v="5"/>
    <s v="EOT"/>
    <s v="BUSN"/>
    <x v="3"/>
    <x v="1"/>
    <s v="RES"/>
    <x v="1"/>
    <n v="1771"/>
  </r>
  <r>
    <x v="3"/>
    <n v="2257"/>
    <s v="Fall 2025"/>
    <x v="7"/>
    <s v="EOT"/>
    <s v="NODG"/>
    <x v="8"/>
    <x v="0"/>
    <s v="NRES"/>
    <x v="0"/>
    <n v="42"/>
  </r>
  <r>
    <x v="3"/>
    <n v="2227"/>
    <s v="Fall 2022"/>
    <x v="0"/>
    <s v="EOT"/>
    <s v="PAFF"/>
    <x v="1"/>
    <x v="1"/>
    <s v="RES"/>
    <x v="1"/>
    <n v="322"/>
  </r>
  <r>
    <x v="3"/>
    <n v="2157"/>
    <s v="Fall 2015"/>
    <x v="2"/>
    <s v="EOT"/>
    <s v="ARTM"/>
    <x v="0"/>
    <x v="1"/>
    <s v="NRES"/>
    <x v="0"/>
    <n v="164"/>
  </r>
  <r>
    <x v="3"/>
    <n v="2197"/>
    <s v="Fall 2019"/>
    <x v="4"/>
    <s v="EOT"/>
    <s v="BUSN"/>
    <x v="3"/>
    <x v="0"/>
    <s v="NRES"/>
    <x v="0"/>
    <n v="209"/>
  </r>
  <r>
    <x v="3"/>
    <n v="2227"/>
    <s v="Fall 2022"/>
    <x v="0"/>
    <s v="EOT"/>
    <s v="ARPL"/>
    <x v="4"/>
    <x v="1"/>
    <s v="RES"/>
    <x v="1"/>
    <n v="358"/>
  </r>
  <r>
    <x v="3"/>
    <n v="2217"/>
    <s v="Fall 2021"/>
    <x v="8"/>
    <s v="EOT"/>
    <s v="EDUC"/>
    <x v="2"/>
    <x v="0"/>
    <s v="RES"/>
    <x v="1"/>
    <n v="1045"/>
  </r>
  <r>
    <x v="2"/>
    <n v="2154"/>
    <s v="Summer 2015"/>
    <x v="2"/>
    <s v="EOT"/>
    <s v="NODG"/>
    <x v="8"/>
    <x v="0"/>
    <s v="RES"/>
    <x v="1"/>
    <n v="290"/>
  </r>
  <r>
    <x v="2"/>
    <n v="2157"/>
    <s v="Fall 2015"/>
    <x v="2"/>
    <s v="EOT"/>
    <s v="ARTM"/>
    <x v="0"/>
    <x v="1"/>
    <s v="RES"/>
    <x v="1"/>
    <n v="11902"/>
  </r>
  <r>
    <x v="2"/>
    <n v="2191"/>
    <s v="Spring 2019"/>
    <x v="6"/>
    <s v="EOT"/>
    <s v="ENGR"/>
    <x v="6"/>
    <x v="1"/>
    <s v="NRES"/>
    <x v="0"/>
    <n v="1577"/>
  </r>
  <r>
    <x v="2"/>
    <n v="2181"/>
    <s v="Spring 2018"/>
    <x v="3"/>
    <s v="EOT"/>
    <s v="NODG"/>
    <x v="8"/>
    <x v="0"/>
    <s v="RES"/>
    <x v="1"/>
    <n v="1442"/>
  </r>
  <r>
    <x v="2"/>
    <n v="2207"/>
    <s v="Fall 2020"/>
    <x v="9"/>
    <s v="EOT"/>
    <s v="EDUC"/>
    <x v="2"/>
    <x v="0"/>
    <s v="RES"/>
    <x v="1"/>
    <n v="6538"/>
  </r>
  <r>
    <x v="2"/>
    <n v="2231"/>
    <s v="Spring 2023"/>
    <x v="0"/>
    <s v="EOT"/>
    <s v="EDUC"/>
    <x v="2"/>
    <x v="0"/>
    <s v="RES"/>
    <x v="1"/>
    <n v="4932"/>
  </r>
  <r>
    <x v="2"/>
    <n v="2251"/>
    <s v="Spring 2025"/>
    <x v="10"/>
    <s v="EOT"/>
    <s v="PAFF"/>
    <x v="1"/>
    <x v="1"/>
    <s v="NRES"/>
    <x v="0"/>
    <n v="396"/>
  </r>
  <r>
    <x v="2"/>
    <n v="2261"/>
    <s v="Spring 2026"/>
    <x v="7"/>
    <s v="CENSUS"/>
    <s v="ARTM"/>
    <x v="0"/>
    <x v="1"/>
    <s v="NRES"/>
    <x v="0"/>
    <n v="2068"/>
  </r>
  <r>
    <x v="2"/>
    <n v="2217"/>
    <s v="Fall 2021"/>
    <x v="8"/>
    <s v="EOT"/>
    <s v="NODG"/>
    <x v="8"/>
    <x v="0"/>
    <s v="NRES"/>
    <x v="0"/>
    <n v="149"/>
  </r>
  <r>
    <x v="2"/>
    <n v="2227"/>
    <s v="Fall 2022"/>
    <x v="0"/>
    <s v="EOT"/>
    <s v="EDUC"/>
    <x v="2"/>
    <x v="0"/>
    <s v="NRES"/>
    <x v="0"/>
    <n v="648"/>
  </r>
  <r>
    <x v="2"/>
    <n v="2167"/>
    <s v="Fall 2016"/>
    <x v="1"/>
    <s v="EOT"/>
    <s v="ARPL"/>
    <x v="4"/>
    <x v="0"/>
    <s v="RES"/>
    <x v="1"/>
    <n v="3780"/>
  </r>
  <r>
    <x v="2"/>
    <n v="2181"/>
    <s v="Spring 2018"/>
    <x v="3"/>
    <s v="EOT"/>
    <s v="BUSN"/>
    <x v="3"/>
    <x v="0"/>
    <s v="RES"/>
    <x v="1"/>
    <n v="4575.5"/>
  </r>
  <r>
    <x v="2"/>
    <n v="2201"/>
    <s v="Spring 2020"/>
    <x v="4"/>
    <s v="EOT"/>
    <s v="PAFF"/>
    <x v="1"/>
    <x v="0"/>
    <s v="NRES"/>
    <x v="0"/>
    <n v="388"/>
  </r>
  <r>
    <x v="2"/>
    <n v="2217"/>
    <s v="Fall 2021"/>
    <x v="8"/>
    <s v="EOT"/>
    <s v="BUSN"/>
    <x v="3"/>
    <x v="1"/>
    <s v="NRES"/>
    <x v="0"/>
    <n v="2791"/>
  </r>
  <r>
    <x v="3"/>
    <n v="2237"/>
    <s v="Fall 2023"/>
    <x v="5"/>
    <s v="EOT"/>
    <s v="BUSN"/>
    <x v="3"/>
    <x v="0"/>
    <s v="NRES"/>
    <x v="0"/>
    <n v="444"/>
  </r>
  <r>
    <x v="3"/>
    <n v="2237"/>
    <s v="Fall 2023"/>
    <x v="5"/>
    <s v="EOT"/>
    <s v="EDUC"/>
    <x v="2"/>
    <x v="1"/>
    <s v="RES"/>
    <x v="1"/>
    <n v="241"/>
  </r>
  <r>
    <x v="3"/>
    <n v="2157"/>
    <s v="Fall 2015"/>
    <x v="2"/>
    <s v="EOT"/>
    <s v="CLAS"/>
    <x v="7"/>
    <x v="0"/>
    <s v="RES"/>
    <x v="1"/>
    <n v="501"/>
  </r>
  <r>
    <x v="3"/>
    <n v="2237"/>
    <s v="Fall 2023"/>
    <x v="5"/>
    <s v="EOT"/>
    <s v="MEDS"/>
    <x v="11"/>
    <x v="0"/>
    <s v="RES"/>
    <x v="1"/>
    <n v="3"/>
  </r>
  <r>
    <x v="3"/>
    <n v="2187"/>
    <s v="Fall 2018"/>
    <x v="6"/>
    <s v="EOT"/>
    <s v="ARTM"/>
    <x v="0"/>
    <x v="0"/>
    <s v="RES"/>
    <x v="1"/>
    <n v="19"/>
  </r>
  <r>
    <x v="3"/>
    <n v="2197"/>
    <s v="Fall 2019"/>
    <x v="4"/>
    <s v="EOT"/>
    <s v="NODG"/>
    <x v="8"/>
    <x v="0"/>
    <s v="NRES"/>
    <x v="0"/>
    <n v="35"/>
  </r>
  <r>
    <x v="3"/>
    <n v="2177"/>
    <s v="Fall 2017"/>
    <x v="3"/>
    <s v="EOT"/>
    <s v="BUSN"/>
    <x v="3"/>
    <x v="0"/>
    <s v="NRES"/>
    <x v="0"/>
    <n v="235"/>
  </r>
  <r>
    <x v="3"/>
    <n v="2167"/>
    <s v="Fall 2016"/>
    <x v="1"/>
    <s v="EOT"/>
    <s v="ENGR"/>
    <x v="6"/>
    <x v="1"/>
    <s v="RES"/>
    <x v="1"/>
    <n v="738"/>
  </r>
  <r>
    <x v="3"/>
    <n v="2217"/>
    <s v="Fall 2021"/>
    <x v="8"/>
    <s v="EOT"/>
    <s v="NODG"/>
    <x v="8"/>
    <x v="1"/>
    <s v="NRES"/>
    <x v="0"/>
    <n v="20"/>
  </r>
  <r>
    <x v="3"/>
    <n v="2247"/>
    <s v="Fall 2024"/>
    <x v="10"/>
    <s v="EOT"/>
    <s v="CLAS"/>
    <x v="7"/>
    <x v="0"/>
    <s v="RES"/>
    <x v="1"/>
    <n v="398"/>
  </r>
  <r>
    <x v="3"/>
    <n v="2187"/>
    <s v="Fall 2018"/>
    <x v="6"/>
    <s v="EOT"/>
    <s v="ARPL"/>
    <x v="4"/>
    <x v="0"/>
    <s v="RES"/>
    <x v="1"/>
    <n v="332"/>
  </r>
  <r>
    <x v="3"/>
    <n v="2247"/>
    <s v="Fall 2024"/>
    <x v="10"/>
    <s v="EOT"/>
    <s v="PAFF"/>
    <x v="1"/>
    <x v="1"/>
    <s v="RES"/>
    <x v="1"/>
    <n v="303"/>
  </r>
  <r>
    <x v="3"/>
    <n v="2247"/>
    <s v="Fall 2024"/>
    <x v="10"/>
    <s v="EOT"/>
    <s v="ARTM"/>
    <x v="0"/>
    <x v="1"/>
    <s v="RES"/>
    <x v="1"/>
    <n v="1035"/>
  </r>
  <r>
    <x v="3"/>
    <n v="2167"/>
    <s v="Fall 2016"/>
    <x v="1"/>
    <s v="EOT"/>
    <s v="NODG"/>
    <x v="8"/>
    <x v="0"/>
    <s v="NRES"/>
    <x v="0"/>
    <n v="40"/>
  </r>
  <r>
    <x v="3"/>
    <n v="2237"/>
    <s v="Fall 2023"/>
    <x v="5"/>
    <s v="EOT"/>
    <s v="ENGR"/>
    <x v="6"/>
    <x v="1"/>
    <s v="NRES"/>
    <x v="0"/>
    <n v="229"/>
  </r>
  <r>
    <x v="3"/>
    <n v="2167"/>
    <s v="Fall 2016"/>
    <x v="1"/>
    <s v="EOT"/>
    <s v="NULL"/>
    <x v="12"/>
    <x v="2"/>
    <s v="RES"/>
    <x v="1"/>
    <n v="1"/>
  </r>
  <r>
    <x v="3"/>
    <n v="2177"/>
    <s v="Fall 2017"/>
    <x v="3"/>
    <s v="EOT"/>
    <s v="BUSN"/>
    <x v="3"/>
    <x v="1"/>
    <s v="RES"/>
    <x v="1"/>
    <n v="1451"/>
  </r>
  <r>
    <x v="3"/>
    <n v="2217"/>
    <s v="Fall 2021"/>
    <x v="8"/>
    <s v="EOT"/>
    <s v="CONC"/>
    <x v="10"/>
    <x v="0"/>
    <s v="RES"/>
    <x v="1"/>
    <n v="1"/>
  </r>
  <r>
    <x v="3"/>
    <n v="2217"/>
    <s v="Fall 2021"/>
    <x v="8"/>
    <s v="EOT"/>
    <s v="BUSN"/>
    <x v="3"/>
    <x v="0"/>
    <s v="RES"/>
    <x v="1"/>
    <n v="1218"/>
  </r>
  <r>
    <x v="3"/>
    <n v="2207"/>
    <s v="Fall 2020"/>
    <x v="9"/>
    <s v="EOT"/>
    <s v="CLAS"/>
    <x v="7"/>
    <x v="1"/>
    <s v="NRES"/>
    <x v="0"/>
    <n v="631"/>
  </r>
  <r>
    <x v="3"/>
    <n v="2207"/>
    <s v="Fall 2020"/>
    <x v="9"/>
    <s v="EOT"/>
    <s v="EDUC"/>
    <x v="2"/>
    <x v="1"/>
    <s v="NRES"/>
    <x v="0"/>
    <n v="28"/>
  </r>
  <r>
    <x v="3"/>
    <n v="2187"/>
    <s v="Fall 2018"/>
    <x v="6"/>
    <s v="EOT"/>
    <s v="EDUC"/>
    <x v="2"/>
    <x v="0"/>
    <s v="NRES"/>
    <x v="0"/>
    <n v="78"/>
  </r>
  <r>
    <x v="3"/>
    <n v="2227"/>
    <s v="Fall 2022"/>
    <x v="0"/>
    <s v="EOT"/>
    <s v="PAFF"/>
    <x v="1"/>
    <x v="0"/>
    <s v="NRES"/>
    <x v="0"/>
    <n v="95"/>
  </r>
  <r>
    <x v="3"/>
    <n v="2167"/>
    <s v="Fall 2016"/>
    <x v="1"/>
    <s v="EOT"/>
    <s v="CLAS"/>
    <x v="7"/>
    <x v="0"/>
    <s v="RES"/>
    <x v="1"/>
    <n v="492"/>
  </r>
  <r>
    <x v="3"/>
    <n v="2157"/>
    <s v="Fall 2015"/>
    <x v="2"/>
    <s v="EOT"/>
    <s v="ARPL"/>
    <x v="4"/>
    <x v="0"/>
    <s v="RES"/>
    <x v="1"/>
    <n v="315"/>
  </r>
  <r>
    <x v="3"/>
    <n v="2177"/>
    <s v="Fall 2017"/>
    <x v="3"/>
    <s v="EOT"/>
    <s v="ENGR"/>
    <x v="6"/>
    <x v="1"/>
    <s v="NRES"/>
    <x v="0"/>
    <n v="91"/>
  </r>
  <r>
    <x v="3"/>
    <n v="2167"/>
    <s v="Fall 2016"/>
    <x v="1"/>
    <s v="EOT"/>
    <s v="NODG"/>
    <x v="8"/>
    <x v="0"/>
    <s v="RES"/>
    <x v="1"/>
    <n v="331"/>
  </r>
  <r>
    <x v="3"/>
    <n v="2207"/>
    <s v="Fall 2020"/>
    <x v="9"/>
    <s v="EOT"/>
    <s v="PAFF"/>
    <x v="1"/>
    <x v="0"/>
    <s v="NRES"/>
    <x v="0"/>
    <n v="80"/>
  </r>
  <r>
    <x v="3"/>
    <n v="2237"/>
    <s v="Fall 2023"/>
    <x v="5"/>
    <s v="EOT"/>
    <s v="PAFF"/>
    <x v="1"/>
    <x v="1"/>
    <s v="RES"/>
    <x v="1"/>
    <n v="326"/>
  </r>
  <r>
    <x v="3"/>
    <n v="2177"/>
    <s v="Fall 2017"/>
    <x v="3"/>
    <s v="EOT"/>
    <s v="ENGR"/>
    <x v="6"/>
    <x v="0"/>
    <s v="RES"/>
    <x v="1"/>
    <n v="237"/>
  </r>
  <r>
    <x v="3"/>
    <n v="2187"/>
    <s v="Fall 2018"/>
    <x v="6"/>
    <s v="EOT"/>
    <s v="PAFF"/>
    <x v="1"/>
    <x v="0"/>
    <s v="RES"/>
    <x v="1"/>
    <n v="303"/>
  </r>
  <r>
    <x v="3"/>
    <n v="2237"/>
    <s v="Fall 2023"/>
    <x v="5"/>
    <s v="EOT"/>
    <s v="NODG"/>
    <x v="8"/>
    <x v="0"/>
    <s v="RES"/>
    <x v="1"/>
    <n v="222"/>
  </r>
  <r>
    <x v="3"/>
    <n v="2257"/>
    <s v="Fall 2025"/>
    <x v="7"/>
    <s v="EOT"/>
    <s v="ARTM"/>
    <x v="0"/>
    <x v="1"/>
    <s v="NRES"/>
    <x v="0"/>
    <n v="192"/>
  </r>
  <r>
    <x v="3"/>
    <n v="2217"/>
    <s v="Fall 2021"/>
    <x v="8"/>
    <s v="EOT"/>
    <s v="ARTM"/>
    <x v="0"/>
    <x v="0"/>
    <s v="NRES"/>
    <x v="0"/>
    <n v="16"/>
  </r>
  <r>
    <x v="3"/>
    <n v="2217"/>
    <s v="Fall 2021"/>
    <x v="8"/>
    <s v="EOT"/>
    <s v="CLAS"/>
    <x v="7"/>
    <x v="0"/>
    <s v="NRES"/>
    <x v="0"/>
    <n v="83"/>
  </r>
  <r>
    <x v="3"/>
    <n v="2187"/>
    <s v="Fall 2018"/>
    <x v="6"/>
    <s v="EOT"/>
    <s v="PAFF"/>
    <x v="1"/>
    <x v="1"/>
    <s v="RES"/>
    <x v="1"/>
    <n v="366"/>
  </r>
  <r>
    <x v="3"/>
    <n v="2247"/>
    <s v="Fall 2024"/>
    <x v="10"/>
    <s v="EOT"/>
    <s v="NURS"/>
    <x v="13"/>
    <x v="0"/>
    <s v="RES"/>
    <x v="1"/>
    <n v="1"/>
  </r>
  <r>
    <x v="3"/>
    <n v="2197"/>
    <s v="Fall 2019"/>
    <x v="4"/>
    <s v="EOT"/>
    <s v="ARPL"/>
    <x v="4"/>
    <x v="1"/>
    <s v="NRES"/>
    <x v="0"/>
    <n v="73"/>
  </r>
  <r>
    <x v="3"/>
    <n v="2227"/>
    <s v="Fall 2022"/>
    <x v="0"/>
    <s v="EOT"/>
    <s v="ARTM"/>
    <x v="0"/>
    <x v="0"/>
    <s v="RES"/>
    <x v="1"/>
    <n v="27"/>
  </r>
  <r>
    <x v="3"/>
    <n v="2197"/>
    <s v="Fall 2019"/>
    <x v="4"/>
    <s v="EOT"/>
    <s v="ARPL"/>
    <x v="4"/>
    <x v="1"/>
    <s v="RES"/>
    <x v="1"/>
    <n v="335"/>
  </r>
  <r>
    <x v="3"/>
    <n v="2227"/>
    <s v="Fall 2022"/>
    <x v="0"/>
    <s v="EOT"/>
    <s v="PAFF"/>
    <x v="1"/>
    <x v="1"/>
    <s v="NRES"/>
    <x v="0"/>
    <n v="43"/>
  </r>
  <r>
    <x v="3"/>
    <n v="2157"/>
    <s v="Fall 2015"/>
    <x v="2"/>
    <s v="EOT"/>
    <s v="CLAS"/>
    <x v="7"/>
    <x v="0"/>
    <s v="NRES"/>
    <x v="0"/>
    <n v="103"/>
  </r>
  <r>
    <x v="3"/>
    <n v="2237"/>
    <s v="Fall 2023"/>
    <x v="5"/>
    <s v="EOT"/>
    <s v="BUSN"/>
    <x v="3"/>
    <x v="0"/>
    <s v="RES"/>
    <x v="1"/>
    <n v="1068"/>
  </r>
  <r>
    <x v="3"/>
    <n v="2177"/>
    <s v="Fall 2017"/>
    <x v="3"/>
    <s v="EOT"/>
    <s v="BUSN"/>
    <x v="3"/>
    <x v="0"/>
    <s v="RES"/>
    <x v="1"/>
    <n v="862"/>
  </r>
  <r>
    <x v="3"/>
    <n v="2197"/>
    <s v="Fall 2019"/>
    <x v="4"/>
    <s v="EOT"/>
    <s v="BUSN"/>
    <x v="3"/>
    <x v="1"/>
    <s v="RES"/>
    <x v="1"/>
    <n v="1676"/>
  </r>
  <r>
    <x v="3"/>
    <n v="2157"/>
    <s v="Fall 2015"/>
    <x v="2"/>
    <s v="EOT"/>
    <s v="ENGR"/>
    <x v="6"/>
    <x v="0"/>
    <s v="RES"/>
    <x v="1"/>
    <n v="265"/>
  </r>
  <r>
    <x v="3"/>
    <n v="2247"/>
    <s v="Fall 2024"/>
    <x v="10"/>
    <s v="EOT"/>
    <s v="ENGR"/>
    <x v="6"/>
    <x v="1"/>
    <s v="NRES"/>
    <x v="0"/>
    <n v="197"/>
  </r>
  <r>
    <x v="3"/>
    <n v="2257"/>
    <s v="Fall 2025"/>
    <x v="7"/>
    <s v="EOT"/>
    <s v="ENGR"/>
    <x v="6"/>
    <x v="0"/>
    <s v="RES"/>
    <x v="1"/>
    <n v="221"/>
  </r>
  <r>
    <x v="3"/>
    <n v="2237"/>
    <s v="Fall 2023"/>
    <x v="5"/>
    <s v="EOT"/>
    <s v="EDUC"/>
    <x v="2"/>
    <x v="0"/>
    <s v="NRES"/>
    <x v="0"/>
    <n v="123"/>
  </r>
  <r>
    <x v="3"/>
    <n v="2187"/>
    <s v="Fall 2018"/>
    <x v="6"/>
    <s v="EOT"/>
    <s v="CLAS"/>
    <x v="7"/>
    <x v="1"/>
    <s v="NRES"/>
    <x v="0"/>
    <n v="833"/>
  </r>
  <r>
    <x v="3"/>
    <n v="2177"/>
    <s v="Fall 2017"/>
    <x v="3"/>
    <s v="EOT"/>
    <s v="EDUC"/>
    <x v="2"/>
    <x v="1"/>
    <s v="RES"/>
    <x v="1"/>
    <n v="237"/>
  </r>
  <r>
    <x v="3"/>
    <n v="2257"/>
    <s v="Fall 2025"/>
    <x v="7"/>
    <s v="EOT"/>
    <s v="ARPL"/>
    <x v="4"/>
    <x v="1"/>
    <s v="RES"/>
    <x v="1"/>
    <n v="438"/>
  </r>
  <r>
    <x v="3"/>
    <n v="2167"/>
    <s v="Fall 2016"/>
    <x v="1"/>
    <s v="EOT"/>
    <s v="PAFF"/>
    <x v="1"/>
    <x v="0"/>
    <s v="NRES"/>
    <x v="0"/>
    <n v="99"/>
  </r>
  <r>
    <x v="3"/>
    <n v="2217"/>
    <s v="Fall 2021"/>
    <x v="8"/>
    <s v="EOT"/>
    <s v="EDUC"/>
    <x v="2"/>
    <x v="1"/>
    <s v="RES"/>
    <x v="1"/>
    <n v="265"/>
  </r>
  <r>
    <x v="3"/>
    <n v="2217"/>
    <s v="Fall 2021"/>
    <x v="8"/>
    <s v="EOT"/>
    <s v="PAFF"/>
    <x v="1"/>
    <x v="1"/>
    <s v="NRES"/>
    <x v="0"/>
    <n v="43"/>
  </r>
  <r>
    <x v="3"/>
    <n v="2157"/>
    <s v="Fall 2015"/>
    <x v="2"/>
    <s v="EOT"/>
    <s v="MEDS"/>
    <x v="11"/>
    <x v="0"/>
    <s v="RES"/>
    <x v="1"/>
    <n v="1"/>
  </r>
  <r>
    <x v="3"/>
    <n v="2177"/>
    <s v="Fall 2017"/>
    <x v="3"/>
    <s v="EOT"/>
    <s v="NOCR"/>
    <x v="14"/>
    <x v="3"/>
    <s v="RES"/>
    <x v="1"/>
    <n v="1"/>
  </r>
  <r>
    <x v="3"/>
    <n v="2167"/>
    <s v="Fall 2016"/>
    <x v="1"/>
    <s v="EOT"/>
    <s v="NODG"/>
    <x v="8"/>
    <x v="1"/>
    <s v="NRES"/>
    <x v="0"/>
    <n v="14"/>
  </r>
  <r>
    <x v="3"/>
    <n v="2157"/>
    <s v="Fall 2015"/>
    <x v="2"/>
    <s v="EOT"/>
    <s v="NODG"/>
    <x v="8"/>
    <x v="1"/>
    <s v="RES"/>
    <x v="1"/>
    <n v="34"/>
  </r>
  <r>
    <x v="3"/>
    <n v="2207"/>
    <s v="Fall 2020"/>
    <x v="9"/>
    <s v="EOT"/>
    <s v="ENGR"/>
    <x v="6"/>
    <x v="1"/>
    <s v="NRES"/>
    <x v="0"/>
    <n v="196"/>
  </r>
  <r>
    <x v="3"/>
    <n v="2177"/>
    <s v="Fall 2017"/>
    <x v="3"/>
    <s v="EOT"/>
    <s v="NODG"/>
    <x v="8"/>
    <x v="1"/>
    <s v="RES"/>
    <x v="1"/>
    <n v="76"/>
  </r>
  <r>
    <x v="3"/>
    <n v="2187"/>
    <s v="Fall 2018"/>
    <x v="6"/>
    <s v="EOT"/>
    <s v="ARPL"/>
    <x v="4"/>
    <x v="1"/>
    <s v="NRES"/>
    <x v="0"/>
    <n v="79"/>
  </r>
  <r>
    <x v="3"/>
    <n v="2217"/>
    <s v="Fall 2021"/>
    <x v="8"/>
    <s v="EOT"/>
    <s v="NURS"/>
    <x v="13"/>
    <x v="0"/>
    <s v="RES"/>
    <x v="1"/>
    <n v="1"/>
  </r>
  <r>
    <x v="3"/>
    <n v="2207"/>
    <s v="Fall 2020"/>
    <x v="9"/>
    <s v="EOT"/>
    <s v="PAFF"/>
    <x v="1"/>
    <x v="1"/>
    <s v="RES"/>
    <x v="1"/>
    <n v="336"/>
  </r>
  <r>
    <x v="3"/>
    <n v="2237"/>
    <s v="Fall 2023"/>
    <x v="5"/>
    <s v="EOT"/>
    <s v="NODG"/>
    <x v="8"/>
    <x v="0"/>
    <s v="NRES"/>
    <x v="0"/>
    <n v="37"/>
  </r>
  <r>
    <x v="3"/>
    <n v="2257"/>
    <s v="Fall 2025"/>
    <x v="7"/>
    <s v="EOT"/>
    <s v="ENGR"/>
    <x v="6"/>
    <x v="1"/>
    <s v="NRES"/>
    <x v="0"/>
    <n v="195"/>
  </r>
  <r>
    <x v="3"/>
    <n v="2217"/>
    <s v="Fall 2021"/>
    <x v="8"/>
    <s v="EOT"/>
    <s v="ARPL"/>
    <x v="4"/>
    <x v="0"/>
    <s v="NRES"/>
    <x v="0"/>
    <n v="45"/>
  </r>
  <r>
    <x v="3"/>
    <n v="2257"/>
    <s v="Fall 2025"/>
    <x v="7"/>
    <s v="EOT"/>
    <s v="EDUC"/>
    <x v="2"/>
    <x v="0"/>
    <s v="NRES"/>
    <x v="0"/>
    <n v="119"/>
  </r>
  <r>
    <x v="3"/>
    <n v="2207"/>
    <s v="Fall 2020"/>
    <x v="9"/>
    <s v="EOT"/>
    <s v="BUSN"/>
    <x v="3"/>
    <x v="1"/>
    <s v="RES"/>
    <x v="1"/>
    <n v="1750"/>
  </r>
  <r>
    <x v="3"/>
    <n v="2157"/>
    <s v="Fall 2015"/>
    <x v="2"/>
    <s v="EOT"/>
    <s v="ARPL"/>
    <x v="4"/>
    <x v="1"/>
    <s v="RES"/>
    <x v="1"/>
    <n v="195"/>
  </r>
  <r>
    <x v="3"/>
    <n v="2227"/>
    <s v="Fall 2022"/>
    <x v="0"/>
    <s v="EOT"/>
    <s v="ARPL"/>
    <x v="4"/>
    <x v="1"/>
    <s v="NRES"/>
    <x v="0"/>
    <n v="62"/>
  </r>
  <r>
    <x v="3"/>
    <n v="2157"/>
    <s v="Fall 2015"/>
    <x v="2"/>
    <s v="EOT"/>
    <s v="EDUC"/>
    <x v="2"/>
    <x v="0"/>
    <s v="NRES"/>
    <x v="0"/>
    <n v="102"/>
  </r>
  <r>
    <x v="3"/>
    <n v="2157"/>
    <s v="Fall 2015"/>
    <x v="2"/>
    <s v="EOT"/>
    <s v="EDUC"/>
    <x v="2"/>
    <x v="0"/>
    <s v="RES"/>
    <x v="1"/>
    <n v="989"/>
  </r>
  <r>
    <x v="3"/>
    <n v="2197"/>
    <s v="Fall 2019"/>
    <x v="4"/>
    <s v="EOT"/>
    <s v="ARTM"/>
    <x v="0"/>
    <x v="1"/>
    <s v="RES"/>
    <x v="1"/>
    <n v="1098"/>
  </r>
  <r>
    <x v="3"/>
    <n v="2217"/>
    <s v="Fall 2021"/>
    <x v="8"/>
    <s v="EOT"/>
    <s v="ARPL"/>
    <x v="4"/>
    <x v="0"/>
    <s v="RES"/>
    <x v="1"/>
    <n v="325"/>
  </r>
  <r>
    <x v="3"/>
    <n v="2207"/>
    <s v="Fall 2020"/>
    <x v="9"/>
    <s v="EOT"/>
    <s v="ENGR"/>
    <x v="6"/>
    <x v="0"/>
    <s v="NRES"/>
    <x v="0"/>
    <n v="166"/>
  </r>
  <r>
    <x v="3"/>
    <n v="2227"/>
    <s v="Fall 2022"/>
    <x v="0"/>
    <s v="EOT"/>
    <s v="CLAS"/>
    <x v="7"/>
    <x v="0"/>
    <s v="NRES"/>
    <x v="0"/>
    <n v="67"/>
  </r>
  <r>
    <x v="3"/>
    <n v="2227"/>
    <s v="Fall 2022"/>
    <x v="0"/>
    <s v="EOT"/>
    <s v="ARTM"/>
    <x v="0"/>
    <x v="1"/>
    <s v="NRES"/>
    <x v="0"/>
    <n v="238"/>
  </r>
  <r>
    <x v="3"/>
    <n v="2257"/>
    <s v="Fall 2025"/>
    <x v="7"/>
    <s v="EOT"/>
    <s v="ARTM"/>
    <x v="0"/>
    <x v="0"/>
    <s v="RES"/>
    <x v="1"/>
    <n v="30"/>
  </r>
  <r>
    <x v="3"/>
    <n v="2177"/>
    <s v="Fall 2017"/>
    <x v="3"/>
    <s v="EOT"/>
    <s v="PAFF"/>
    <x v="1"/>
    <x v="0"/>
    <s v="NRES"/>
    <x v="0"/>
    <n v="97"/>
  </r>
  <r>
    <x v="3"/>
    <n v="2157"/>
    <s v="Fall 2015"/>
    <x v="2"/>
    <s v="EOT"/>
    <s v="PAFF"/>
    <x v="1"/>
    <x v="0"/>
    <s v="NRES"/>
    <x v="0"/>
    <n v="97"/>
  </r>
  <r>
    <x v="3"/>
    <n v="2257"/>
    <s v="Fall 2025"/>
    <x v="7"/>
    <s v="EOT"/>
    <s v="ARTM"/>
    <x v="0"/>
    <x v="0"/>
    <s v="NRES"/>
    <x v="0"/>
    <n v="7"/>
  </r>
  <r>
    <x v="3"/>
    <n v="2217"/>
    <s v="Fall 2021"/>
    <x v="8"/>
    <s v="EOT"/>
    <s v="NODG"/>
    <x v="8"/>
    <x v="0"/>
    <s v="RES"/>
    <x v="1"/>
    <n v="243"/>
  </r>
  <r>
    <x v="3"/>
    <n v="2167"/>
    <s v="Fall 2016"/>
    <x v="1"/>
    <s v="EOT"/>
    <s v="ENGR"/>
    <x v="6"/>
    <x v="0"/>
    <s v="NRES"/>
    <x v="0"/>
    <n v="211"/>
  </r>
  <r>
    <x v="3"/>
    <n v="2187"/>
    <s v="Fall 2018"/>
    <x v="6"/>
    <s v="EOT"/>
    <s v="EDUC"/>
    <x v="2"/>
    <x v="0"/>
    <s v="RES"/>
    <x v="1"/>
    <n v="1022"/>
  </r>
  <r>
    <x v="3"/>
    <n v="2257"/>
    <s v="Fall 2025"/>
    <x v="7"/>
    <s v="EOT"/>
    <s v="ENGR"/>
    <x v="6"/>
    <x v="0"/>
    <s v="NRES"/>
    <x v="0"/>
    <n v="149"/>
  </r>
  <r>
    <x v="3"/>
    <n v="2187"/>
    <s v="Fall 2018"/>
    <x v="6"/>
    <s v="EOT"/>
    <s v="ARTM"/>
    <x v="0"/>
    <x v="1"/>
    <s v="RES"/>
    <x v="1"/>
    <n v="1073"/>
  </r>
  <r>
    <x v="3"/>
    <n v="2177"/>
    <s v="Fall 2017"/>
    <x v="3"/>
    <s v="EOT"/>
    <s v="CLAS"/>
    <x v="7"/>
    <x v="0"/>
    <s v="RES"/>
    <x v="1"/>
    <n v="438"/>
  </r>
  <r>
    <x v="3"/>
    <n v="2187"/>
    <s v="Fall 2018"/>
    <x v="6"/>
    <s v="EOT"/>
    <s v="ARTM"/>
    <x v="0"/>
    <x v="1"/>
    <s v="NRES"/>
    <x v="0"/>
    <n v="244"/>
  </r>
  <r>
    <x v="3"/>
    <n v="2167"/>
    <s v="Fall 2016"/>
    <x v="1"/>
    <s v="EOT"/>
    <s v="ARPL"/>
    <x v="4"/>
    <x v="0"/>
    <s v="NRES"/>
    <x v="0"/>
    <n v="71"/>
  </r>
  <r>
    <x v="3"/>
    <n v="2207"/>
    <s v="Fall 2020"/>
    <x v="9"/>
    <s v="EOT"/>
    <s v="NODG"/>
    <x v="8"/>
    <x v="1"/>
    <s v="RES"/>
    <x v="1"/>
    <n v="122"/>
  </r>
  <r>
    <x v="3"/>
    <n v="2177"/>
    <s v="Fall 2017"/>
    <x v="3"/>
    <s v="EOT"/>
    <s v="ARTM"/>
    <x v="0"/>
    <x v="0"/>
    <s v="NRES"/>
    <x v="0"/>
    <n v="14"/>
  </r>
  <r>
    <x v="3"/>
    <n v="2187"/>
    <s v="Fall 2018"/>
    <x v="6"/>
    <s v="EOT"/>
    <s v="ENGR"/>
    <x v="6"/>
    <x v="0"/>
    <s v="NRES"/>
    <x v="0"/>
    <n v="186"/>
  </r>
  <r>
    <x v="3"/>
    <n v="2217"/>
    <s v="Fall 2021"/>
    <x v="8"/>
    <s v="EOT"/>
    <s v="BUSN"/>
    <x v="3"/>
    <x v="0"/>
    <s v="NRES"/>
    <x v="0"/>
    <n v="285"/>
  </r>
  <r>
    <x v="3"/>
    <n v="2167"/>
    <s v="Fall 2016"/>
    <x v="1"/>
    <s v="EOT"/>
    <s v="EDUC"/>
    <x v="2"/>
    <x v="0"/>
    <s v="NRES"/>
    <x v="0"/>
    <n v="93"/>
  </r>
  <r>
    <x v="3"/>
    <n v="2177"/>
    <s v="Fall 2017"/>
    <x v="3"/>
    <s v="EOT"/>
    <s v="ENGR"/>
    <x v="6"/>
    <x v="0"/>
    <s v="NRES"/>
    <x v="0"/>
    <n v="193"/>
  </r>
  <r>
    <x v="3"/>
    <n v="2247"/>
    <s v="Fall 2024"/>
    <x v="10"/>
    <s v="EOT"/>
    <s v="ARTM"/>
    <x v="0"/>
    <x v="1"/>
    <s v="NRES"/>
    <x v="0"/>
    <n v="226"/>
  </r>
  <r>
    <x v="3"/>
    <n v="2157"/>
    <s v="Fall 2015"/>
    <x v="2"/>
    <s v="EOT"/>
    <s v="EDUC"/>
    <x v="2"/>
    <x v="1"/>
    <s v="NRES"/>
    <x v="0"/>
    <n v="14"/>
  </r>
  <r>
    <x v="3"/>
    <n v="2227"/>
    <s v="Fall 2022"/>
    <x v="0"/>
    <s v="EOT"/>
    <s v="NODG"/>
    <x v="8"/>
    <x v="1"/>
    <s v="NRES"/>
    <x v="0"/>
    <n v="11"/>
  </r>
  <r>
    <x v="3"/>
    <n v="2157"/>
    <s v="Fall 2015"/>
    <x v="2"/>
    <s v="EOT"/>
    <s v="PUBH"/>
    <x v="9"/>
    <x v="0"/>
    <s v="NRES"/>
    <x v="0"/>
    <n v="1"/>
  </r>
  <r>
    <x v="3"/>
    <n v="2157"/>
    <s v="Fall 2015"/>
    <x v="2"/>
    <s v="EOT"/>
    <s v="ARPL"/>
    <x v="4"/>
    <x v="1"/>
    <s v="NRES"/>
    <x v="0"/>
    <n v="45"/>
  </r>
  <r>
    <x v="3"/>
    <n v="2237"/>
    <s v="Fall 2023"/>
    <x v="5"/>
    <s v="EOT"/>
    <s v="ARTM"/>
    <x v="0"/>
    <x v="0"/>
    <s v="RES"/>
    <x v="1"/>
    <n v="26"/>
  </r>
  <r>
    <x v="3"/>
    <n v="2227"/>
    <s v="Fall 2022"/>
    <x v="0"/>
    <s v="EOT"/>
    <s v="ARTM"/>
    <x v="0"/>
    <x v="0"/>
    <s v="NRES"/>
    <x v="0"/>
    <n v="14"/>
  </r>
  <r>
    <x v="3"/>
    <n v="2197"/>
    <s v="Fall 2019"/>
    <x v="4"/>
    <s v="EOT"/>
    <s v="ARTM"/>
    <x v="0"/>
    <x v="0"/>
    <s v="RES"/>
    <x v="1"/>
    <n v="13"/>
  </r>
  <r>
    <x v="3"/>
    <n v="2257"/>
    <s v="Fall 2025"/>
    <x v="7"/>
    <s v="EOT"/>
    <s v="NODG"/>
    <x v="8"/>
    <x v="0"/>
    <s v="RES"/>
    <x v="1"/>
    <n v="243"/>
  </r>
  <r>
    <x v="3"/>
    <n v="2237"/>
    <s v="Fall 2023"/>
    <x v="5"/>
    <s v="EOT"/>
    <s v="ARTM"/>
    <x v="0"/>
    <x v="0"/>
    <s v="NRES"/>
    <x v="0"/>
    <n v="12"/>
  </r>
  <r>
    <x v="3"/>
    <n v="2217"/>
    <s v="Fall 2021"/>
    <x v="8"/>
    <s v="EOT"/>
    <s v="ENGR"/>
    <x v="6"/>
    <x v="1"/>
    <s v="NRES"/>
    <x v="0"/>
    <n v="224"/>
  </r>
  <r>
    <x v="3"/>
    <n v="2167"/>
    <s v="Fall 2016"/>
    <x v="1"/>
    <s v="EOT"/>
    <s v="CLAS"/>
    <x v="7"/>
    <x v="0"/>
    <s v="NRES"/>
    <x v="0"/>
    <n v="84"/>
  </r>
  <r>
    <x v="3"/>
    <n v="2197"/>
    <s v="Fall 2019"/>
    <x v="4"/>
    <s v="EOT"/>
    <s v="NODG"/>
    <x v="8"/>
    <x v="1"/>
    <s v="NRES"/>
    <x v="0"/>
    <n v="13"/>
  </r>
  <r>
    <x v="3"/>
    <n v="2157"/>
    <s v="Fall 2015"/>
    <x v="2"/>
    <s v="EOT"/>
    <s v="ARTM"/>
    <x v="0"/>
    <x v="0"/>
    <s v="NRES"/>
    <x v="0"/>
    <n v="10"/>
  </r>
  <r>
    <x v="3"/>
    <n v="2157"/>
    <s v="Fall 2015"/>
    <x v="2"/>
    <s v="EOT"/>
    <s v="PUBH"/>
    <x v="9"/>
    <x v="0"/>
    <s v="RES"/>
    <x v="1"/>
    <n v="4"/>
  </r>
  <r>
    <x v="3"/>
    <n v="2247"/>
    <s v="Fall 2024"/>
    <x v="10"/>
    <s v="EOT"/>
    <s v="ENGR"/>
    <x v="6"/>
    <x v="0"/>
    <s v="NRES"/>
    <x v="0"/>
    <n v="201"/>
  </r>
  <r>
    <x v="3"/>
    <n v="2187"/>
    <s v="Fall 2018"/>
    <x v="6"/>
    <s v="EOT"/>
    <s v="NODG"/>
    <x v="8"/>
    <x v="0"/>
    <s v="NRES"/>
    <x v="0"/>
    <n v="35"/>
  </r>
  <r>
    <x v="3"/>
    <n v="2177"/>
    <s v="Fall 2017"/>
    <x v="3"/>
    <s v="EOT"/>
    <s v="ARTM"/>
    <x v="0"/>
    <x v="0"/>
    <s v="RES"/>
    <x v="1"/>
    <n v="26"/>
  </r>
  <r>
    <x v="3"/>
    <n v="2157"/>
    <s v="Fall 2015"/>
    <x v="2"/>
    <s v="EOT"/>
    <s v="ARTM"/>
    <x v="0"/>
    <x v="0"/>
    <s v="RES"/>
    <x v="1"/>
    <n v="19"/>
  </r>
  <r>
    <x v="3"/>
    <n v="2187"/>
    <s v="Fall 2018"/>
    <x v="6"/>
    <s v="EOT"/>
    <s v="ENGR"/>
    <x v="6"/>
    <x v="1"/>
    <s v="RES"/>
    <x v="1"/>
    <n v="867"/>
  </r>
  <r>
    <x v="3"/>
    <n v="2167"/>
    <s v="Fall 2016"/>
    <x v="1"/>
    <s v="EOT"/>
    <s v="ARPL"/>
    <x v="4"/>
    <x v="1"/>
    <s v="RES"/>
    <x v="1"/>
    <n v="243"/>
  </r>
  <r>
    <x v="3"/>
    <n v="2167"/>
    <s v="Fall 2016"/>
    <x v="1"/>
    <s v="EOT"/>
    <s v="ENGR"/>
    <x v="6"/>
    <x v="1"/>
    <s v="NRES"/>
    <x v="0"/>
    <n v="67"/>
  </r>
  <r>
    <x v="3"/>
    <n v="2157"/>
    <s v="Fall 2015"/>
    <x v="2"/>
    <s v="EOT"/>
    <s v="PAFF"/>
    <x v="1"/>
    <x v="0"/>
    <s v="RES"/>
    <x v="1"/>
    <n v="343"/>
  </r>
  <r>
    <x v="3"/>
    <n v="2177"/>
    <s v="Fall 2017"/>
    <x v="3"/>
    <s v="EOT"/>
    <s v="EDUC"/>
    <x v="2"/>
    <x v="1"/>
    <s v="NRES"/>
    <x v="0"/>
    <n v="27"/>
  </r>
  <r>
    <x v="3"/>
    <n v="2197"/>
    <s v="Fall 2019"/>
    <x v="4"/>
    <s v="EOT"/>
    <s v="PAFF"/>
    <x v="1"/>
    <x v="0"/>
    <s v="NRES"/>
    <x v="0"/>
    <n v="71"/>
  </r>
  <r>
    <x v="3"/>
    <n v="2257"/>
    <s v="Fall 2025"/>
    <x v="7"/>
    <s v="EOT"/>
    <s v="CLAS"/>
    <x v="7"/>
    <x v="1"/>
    <s v="NRES"/>
    <x v="0"/>
    <n v="471"/>
  </r>
  <r>
    <x v="3"/>
    <n v="2187"/>
    <s v="Fall 2018"/>
    <x v="6"/>
    <s v="EOT"/>
    <s v="NODG"/>
    <x v="8"/>
    <x v="1"/>
    <s v="NRES"/>
    <x v="0"/>
    <n v="8"/>
  </r>
  <r>
    <x v="3"/>
    <n v="2187"/>
    <s v="Fall 2018"/>
    <x v="6"/>
    <s v="EOT"/>
    <s v="BUSN"/>
    <x v="3"/>
    <x v="1"/>
    <s v="NRES"/>
    <x v="0"/>
    <n v="204"/>
  </r>
  <r>
    <x v="3"/>
    <n v="2237"/>
    <s v="Fall 2023"/>
    <x v="5"/>
    <s v="EOT"/>
    <s v="ENGR"/>
    <x v="6"/>
    <x v="0"/>
    <s v="RES"/>
    <x v="1"/>
    <n v="202"/>
  </r>
  <r>
    <x v="3"/>
    <n v="2257"/>
    <s v="Fall 2025"/>
    <x v="7"/>
    <s v="EOT"/>
    <s v="NODG"/>
    <x v="8"/>
    <x v="1"/>
    <s v="NRES"/>
    <x v="0"/>
    <n v="8"/>
  </r>
  <r>
    <x v="3"/>
    <n v="2187"/>
    <s v="Fall 2018"/>
    <x v="6"/>
    <s v="EOT"/>
    <s v="NOCR"/>
    <x v="14"/>
    <x v="3"/>
    <s v="RES"/>
    <x v="1"/>
    <n v="1"/>
  </r>
  <r>
    <x v="3"/>
    <n v="2207"/>
    <s v="Fall 2020"/>
    <x v="9"/>
    <s v="EOT"/>
    <s v="ARTM"/>
    <x v="0"/>
    <x v="1"/>
    <s v="NRES"/>
    <x v="0"/>
    <n v="199"/>
  </r>
  <r>
    <x v="3"/>
    <n v="2227"/>
    <s v="Fall 2022"/>
    <x v="0"/>
    <s v="EOT"/>
    <s v="ENGR"/>
    <x v="6"/>
    <x v="0"/>
    <s v="NRES"/>
    <x v="0"/>
    <n v="280"/>
  </r>
  <r>
    <x v="3"/>
    <n v="2227"/>
    <s v="Fall 2022"/>
    <x v="0"/>
    <s v="EOT"/>
    <s v="ARPL"/>
    <x v="4"/>
    <x v="0"/>
    <s v="RES"/>
    <x v="1"/>
    <n v="276"/>
  </r>
  <r>
    <x v="3"/>
    <n v="2167"/>
    <s v="Fall 2016"/>
    <x v="1"/>
    <s v="EOT"/>
    <s v="ENGR"/>
    <x v="6"/>
    <x v="0"/>
    <s v="RES"/>
    <x v="1"/>
    <n v="269"/>
  </r>
  <r>
    <x v="3"/>
    <n v="2157"/>
    <s v="Fall 2015"/>
    <x v="2"/>
    <s v="EOT"/>
    <s v="NOCR"/>
    <x v="14"/>
    <x v="3"/>
    <s v="NRES"/>
    <x v="0"/>
    <n v="1"/>
  </r>
  <r>
    <x v="3"/>
    <n v="2187"/>
    <s v="Fall 2018"/>
    <x v="6"/>
    <s v="EOT"/>
    <s v="ARPL"/>
    <x v="4"/>
    <x v="0"/>
    <s v="NRES"/>
    <x v="0"/>
    <n v="76"/>
  </r>
  <r>
    <x v="3"/>
    <n v="2207"/>
    <s v="Fall 2020"/>
    <x v="9"/>
    <s v="EOT"/>
    <s v="ENGR"/>
    <x v="6"/>
    <x v="0"/>
    <s v="RES"/>
    <x v="1"/>
    <n v="275"/>
  </r>
  <r>
    <x v="3"/>
    <n v="2217"/>
    <s v="Fall 2021"/>
    <x v="8"/>
    <s v="EOT"/>
    <s v="NODG"/>
    <x v="8"/>
    <x v="1"/>
    <s v="RES"/>
    <x v="1"/>
    <n v="120"/>
  </r>
  <r>
    <x v="3"/>
    <n v="2177"/>
    <s v="Fall 2017"/>
    <x v="3"/>
    <s v="EOT"/>
    <s v="EDUC"/>
    <x v="2"/>
    <x v="0"/>
    <s v="NRES"/>
    <x v="0"/>
    <n v="95"/>
  </r>
  <r>
    <x v="3"/>
    <n v="2257"/>
    <s v="Fall 2025"/>
    <x v="7"/>
    <s v="EOT"/>
    <s v="BUSN"/>
    <x v="3"/>
    <x v="0"/>
    <s v="NRES"/>
    <x v="0"/>
    <n v="257"/>
  </r>
  <r>
    <x v="3"/>
    <n v="2187"/>
    <s v="Fall 2018"/>
    <x v="6"/>
    <s v="EOT"/>
    <s v="PAFF"/>
    <x v="1"/>
    <x v="1"/>
    <s v="NRES"/>
    <x v="0"/>
    <n v="66"/>
  </r>
  <r>
    <x v="3"/>
    <n v="2237"/>
    <s v="Fall 2023"/>
    <x v="5"/>
    <s v="EOT"/>
    <s v="CLAS"/>
    <x v="7"/>
    <x v="0"/>
    <s v="RES"/>
    <x v="1"/>
    <n v="390"/>
  </r>
  <r>
    <x v="3"/>
    <n v="2217"/>
    <s v="Fall 2021"/>
    <x v="8"/>
    <s v="EOT"/>
    <s v="CLAS"/>
    <x v="7"/>
    <x v="1"/>
    <s v="RES"/>
    <x v="1"/>
    <n v="4179"/>
  </r>
  <r>
    <x v="3"/>
    <n v="2237"/>
    <s v="Fall 2023"/>
    <x v="5"/>
    <s v="EOT"/>
    <s v="CLAS"/>
    <x v="7"/>
    <x v="1"/>
    <s v="NRES"/>
    <x v="0"/>
    <n v="510"/>
  </r>
  <r>
    <x v="3"/>
    <n v="2177"/>
    <s v="Fall 2017"/>
    <x v="3"/>
    <s v="EOT"/>
    <s v="CLAS"/>
    <x v="7"/>
    <x v="1"/>
    <s v="RES"/>
    <x v="1"/>
    <n v="5529"/>
  </r>
  <r>
    <x v="3"/>
    <n v="2217"/>
    <s v="Fall 2021"/>
    <x v="8"/>
    <s v="EOT"/>
    <s v="ARTM"/>
    <x v="0"/>
    <x v="0"/>
    <s v="RES"/>
    <x v="1"/>
    <n v="24"/>
  </r>
  <r>
    <x v="3"/>
    <n v="2167"/>
    <s v="Fall 2016"/>
    <x v="1"/>
    <s v="EOT"/>
    <s v="BUSN"/>
    <x v="3"/>
    <x v="0"/>
    <s v="RES"/>
    <x v="1"/>
    <n v="894"/>
  </r>
  <r>
    <x v="3"/>
    <n v="2217"/>
    <s v="Fall 2021"/>
    <x v="8"/>
    <s v="EOT"/>
    <s v="ARTM"/>
    <x v="0"/>
    <x v="1"/>
    <s v="NRES"/>
    <x v="0"/>
    <n v="220"/>
  </r>
  <r>
    <x v="3"/>
    <n v="2167"/>
    <s v="Fall 2016"/>
    <x v="1"/>
    <s v="EOT"/>
    <s v="EDUC"/>
    <x v="2"/>
    <x v="0"/>
    <s v="RES"/>
    <x v="1"/>
    <n v="1003"/>
  </r>
  <r>
    <x v="3"/>
    <n v="2157"/>
    <s v="Fall 2015"/>
    <x v="2"/>
    <s v="EOT"/>
    <s v="PAFF"/>
    <x v="1"/>
    <x v="1"/>
    <s v="RES"/>
    <x v="1"/>
    <n v="231"/>
  </r>
  <r>
    <x v="3"/>
    <n v="2247"/>
    <s v="Fall 2024"/>
    <x v="10"/>
    <s v="EOT"/>
    <s v="PAFF"/>
    <x v="1"/>
    <x v="0"/>
    <s v="NRES"/>
    <x v="0"/>
    <n v="69"/>
  </r>
  <r>
    <x v="3"/>
    <n v="2167"/>
    <s v="Fall 2016"/>
    <x v="1"/>
    <s v="EOT"/>
    <s v="NODG"/>
    <x v="8"/>
    <x v="1"/>
    <s v="RES"/>
    <x v="1"/>
    <n v="46"/>
  </r>
  <r>
    <x v="3"/>
    <n v="2187"/>
    <s v="Fall 2018"/>
    <x v="6"/>
    <s v="EOT"/>
    <s v="NODG"/>
    <x v="8"/>
    <x v="1"/>
    <s v="RES"/>
    <x v="1"/>
    <n v="79"/>
  </r>
  <r>
    <x v="3"/>
    <n v="2177"/>
    <s v="Fall 2017"/>
    <x v="3"/>
    <s v="EOT"/>
    <s v="ARPL"/>
    <x v="4"/>
    <x v="0"/>
    <s v="RES"/>
    <x v="1"/>
    <n v="316"/>
  </r>
  <r>
    <x v="3"/>
    <n v="2227"/>
    <s v="Fall 2022"/>
    <x v="0"/>
    <s v="EOT"/>
    <s v="CLAS"/>
    <x v="7"/>
    <x v="0"/>
    <s v="RES"/>
    <x v="1"/>
    <n v="435"/>
  </r>
  <r>
    <x v="3"/>
    <n v="2187"/>
    <s v="Fall 2018"/>
    <x v="6"/>
    <s v="EOT"/>
    <s v="ARTM"/>
    <x v="0"/>
    <x v="0"/>
    <s v="NRES"/>
    <x v="0"/>
    <n v="12"/>
  </r>
  <r>
    <x v="3"/>
    <n v="2227"/>
    <s v="Fall 2022"/>
    <x v="0"/>
    <s v="EOT"/>
    <s v="CLAS"/>
    <x v="7"/>
    <x v="1"/>
    <s v="NRES"/>
    <x v="0"/>
    <n v="566"/>
  </r>
  <r>
    <x v="3"/>
    <n v="2207"/>
    <s v="Fall 2020"/>
    <x v="9"/>
    <s v="EOT"/>
    <s v="EDUC"/>
    <x v="2"/>
    <x v="0"/>
    <s v="NRES"/>
    <x v="0"/>
    <n v="92"/>
  </r>
  <r>
    <x v="3"/>
    <n v="2207"/>
    <s v="Fall 2020"/>
    <x v="9"/>
    <s v="EOT"/>
    <s v="ARTM"/>
    <x v="0"/>
    <x v="0"/>
    <s v="NRES"/>
    <x v="0"/>
    <n v="8"/>
  </r>
  <r>
    <x v="3"/>
    <n v="2157"/>
    <s v="Fall 2015"/>
    <x v="2"/>
    <s v="EOT"/>
    <s v="PAFF"/>
    <x v="1"/>
    <x v="1"/>
    <s v="NRES"/>
    <x v="0"/>
    <n v="28"/>
  </r>
  <r>
    <x v="3"/>
    <n v="2187"/>
    <s v="Fall 2018"/>
    <x v="6"/>
    <s v="EOT"/>
    <s v="EDUC"/>
    <x v="2"/>
    <x v="1"/>
    <s v="NRES"/>
    <x v="0"/>
    <n v="25"/>
  </r>
  <r>
    <x v="3"/>
    <n v="2237"/>
    <s v="Fall 2023"/>
    <x v="5"/>
    <s v="EOT"/>
    <s v="ARTM"/>
    <x v="0"/>
    <x v="1"/>
    <s v="RES"/>
    <x v="1"/>
    <n v="1007"/>
  </r>
  <r>
    <x v="3"/>
    <n v="2167"/>
    <s v="Fall 2016"/>
    <x v="1"/>
    <s v="EOT"/>
    <s v="BUSN"/>
    <x v="3"/>
    <x v="1"/>
    <s v="RES"/>
    <x v="1"/>
    <n v="1416"/>
  </r>
  <r>
    <x v="3"/>
    <n v="2187"/>
    <s v="Fall 2018"/>
    <x v="6"/>
    <s v="EOT"/>
    <s v="BUSN"/>
    <x v="3"/>
    <x v="0"/>
    <s v="NRES"/>
    <x v="0"/>
    <n v="234"/>
  </r>
  <r>
    <x v="3"/>
    <n v="2237"/>
    <s v="Fall 2023"/>
    <x v="5"/>
    <s v="EOT"/>
    <s v="ENGR"/>
    <x v="6"/>
    <x v="1"/>
    <s v="RES"/>
    <x v="1"/>
    <n v="1146"/>
  </r>
  <r>
    <x v="3"/>
    <n v="2197"/>
    <s v="Fall 2019"/>
    <x v="4"/>
    <s v="EOT"/>
    <s v="CLAS"/>
    <x v="7"/>
    <x v="1"/>
    <s v="NRES"/>
    <x v="0"/>
    <n v="698"/>
  </r>
  <r>
    <x v="3"/>
    <n v="2257"/>
    <s v="Fall 2025"/>
    <x v="7"/>
    <s v="EOT"/>
    <s v="PAFF"/>
    <x v="1"/>
    <x v="1"/>
    <s v="NRES"/>
    <x v="0"/>
    <n v="31"/>
  </r>
  <r>
    <x v="3"/>
    <n v="2187"/>
    <s v="Fall 2018"/>
    <x v="6"/>
    <s v="EOT"/>
    <s v="EDUC"/>
    <x v="2"/>
    <x v="1"/>
    <s v="RES"/>
    <x v="1"/>
    <n v="242"/>
  </r>
  <r>
    <x v="3"/>
    <n v="2207"/>
    <s v="Fall 2020"/>
    <x v="9"/>
    <s v="EOT"/>
    <s v="CLAS"/>
    <x v="7"/>
    <x v="0"/>
    <s v="NRES"/>
    <x v="0"/>
    <n v="71"/>
  </r>
  <r>
    <x v="3"/>
    <n v="2177"/>
    <s v="Fall 2017"/>
    <x v="3"/>
    <s v="EOT"/>
    <s v="EDUC"/>
    <x v="2"/>
    <x v="0"/>
    <s v="RES"/>
    <x v="1"/>
    <n v="1024"/>
  </r>
  <r>
    <x v="3"/>
    <n v="2207"/>
    <s v="Fall 2020"/>
    <x v="9"/>
    <s v="EOT"/>
    <s v="CLAS"/>
    <x v="7"/>
    <x v="0"/>
    <s v="RES"/>
    <x v="1"/>
    <n v="492"/>
  </r>
  <r>
    <x v="3"/>
    <n v="2227"/>
    <s v="Fall 2022"/>
    <x v="0"/>
    <s v="EOT"/>
    <s v="BUSN"/>
    <x v="3"/>
    <x v="0"/>
    <s v="NRES"/>
    <x v="0"/>
    <n v="450"/>
  </r>
  <r>
    <x v="3"/>
    <n v="2177"/>
    <s v="Fall 2017"/>
    <x v="3"/>
    <s v="EOT"/>
    <s v="ARPL"/>
    <x v="4"/>
    <x v="1"/>
    <s v="RES"/>
    <x v="1"/>
    <n v="281"/>
  </r>
  <r>
    <x v="3"/>
    <n v="2177"/>
    <s v="Fall 2017"/>
    <x v="3"/>
    <s v="EOT"/>
    <s v="MEDS"/>
    <x v="11"/>
    <x v="0"/>
    <s v="RES"/>
    <x v="1"/>
    <n v="2"/>
  </r>
  <r>
    <x v="3"/>
    <n v="2207"/>
    <s v="Fall 2020"/>
    <x v="9"/>
    <s v="EOT"/>
    <s v="ENGR"/>
    <x v="6"/>
    <x v="1"/>
    <s v="RES"/>
    <x v="1"/>
    <n v="1127"/>
  </r>
  <r>
    <x v="3"/>
    <n v="2247"/>
    <s v="Fall 2024"/>
    <x v="10"/>
    <s v="EOT"/>
    <s v="PAFF"/>
    <x v="1"/>
    <x v="1"/>
    <s v="NRES"/>
    <x v="0"/>
    <n v="28"/>
  </r>
  <r>
    <x v="3"/>
    <n v="2207"/>
    <s v="Fall 2020"/>
    <x v="9"/>
    <s v="EOT"/>
    <s v="ARTM"/>
    <x v="0"/>
    <x v="1"/>
    <s v="RES"/>
    <x v="1"/>
    <n v="1084"/>
  </r>
  <r>
    <x v="3"/>
    <n v="2217"/>
    <s v="Fall 2021"/>
    <x v="8"/>
    <s v="EOT"/>
    <s v="ENGR"/>
    <x v="6"/>
    <x v="0"/>
    <s v="NRES"/>
    <x v="0"/>
    <n v="219"/>
  </r>
  <r>
    <x v="3"/>
    <n v="2177"/>
    <s v="Fall 2017"/>
    <x v="3"/>
    <s v="EOT"/>
    <s v="ARTM"/>
    <x v="0"/>
    <x v="1"/>
    <s v="NRES"/>
    <x v="0"/>
    <n v="231"/>
  </r>
  <r>
    <x v="3"/>
    <n v="2227"/>
    <s v="Fall 2022"/>
    <x v="0"/>
    <s v="EOT"/>
    <s v="BUSN"/>
    <x v="3"/>
    <x v="1"/>
    <s v="RES"/>
    <x v="1"/>
    <n v="1810"/>
  </r>
  <r>
    <x v="3"/>
    <n v="2187"/>
    <s v="Fall 2018"/>
    <x v="6"/>
    <s v="EOT"/>
    <s v="PAFF"/>
    <x v="1"/>
    <x v="0"/>
    <s v="NRES"/>
    <x v="0"/>
    <n v="91"/>
  </r>
  <r>
    <x v="3"/>
    <n v="2197"/>
    <s v="Fall 2019"/>
    <x v="4"/>
    <s v="EOT"/>
    <s v="CLAS"/>
    <x v="7"/>
    <x v="0"/>
    <s v="RES"/>
    <x v="1"/>
    <n v="466"/>
  </r>
  <r>
    <x v="3"/>
    <n v="2227"/>
    <s v="Fall 2022"/>
    <x v="0"/>
    <s v="EOT"/>
    <s v="ENGR"/>
    <x v="6"/>
    <x v="0"/>
    <s v="RES"/>
    <x v="1"/>
    <n v="255"/>
  </r>
  <r>
    <x v="3"/>
    <n v="2167"/>
    <s v="Fall 2016"/>
    <x v="1"/>
    <s v="EOT"/>
    <s v="ARPL"/>
    <x v="4"/>
    <x v="1"/>
    <s v="NRES"/>
    <x v="0"/>
    <n v="72"/>
  </r>
  <r>
    <x v="3"/>
    <n v="2207"/>
    <s v="Fall 2020"/>
    <x v="9"/>
    <s v="EOT"/>
    <s v="BUSN"/>
    <x v="3"/>
    <x v="0"/>
    <s v="NRES"/>
    <x v="0"/>
    <n v="220"/>
  </r>
  <r>
    <x v="3"/>
    <n v="2167"/>
    <s v="Fall 2016"/>
    <x v="1"/>
    <s v="EOT"/>
    <s v="EDUC"/>
    <x v="2"/>
    <x v="1"/>
    <s v="RES"/>
    <x v="1"/>
    <n v="192"/>
  </r>
  <r>
    <x v="3"/>
    <n v="2207"/>
    <s v="Fall 2020"/>
    <x v="9"/>
    <s v="EOT"/>
    <s v="PAFF"/>
    <x v="1"/>
    <x v="0"/>
    <s v="RES"/>
    <x v="1"/>
    <n v="408"/>
  </r>
  <r>
    <x v="3"/>
    <n v="2207"/>
    <s v="Fall 2020"/>
    <x v="9"/>
    <s v="EOT"/>
    <s v="ARPL"/>
    <x v="4"/>
    <x v="0"/>
    <s v="RES"/>
    <x v="1"/>
    <n v="339"/>
  </r>
  <r>
    <x v="3"/>
    <n v="2227"/>
    <s v="Fall 2022"/>
    <x v="0"/>
    <s v="EOT"/>
    <s v="EDUC"/>
    <x v="2"/>
    <x v="1"/>
    <s v="NRES"/>
    <x v="0"/>
    <n v="28"/>
  </r>
  <r>
    <x v="3"/>
    <n v="2157"/>
    <s v="Fall 2015"/>
    <x v="2"/>
    <s v="EOT"/>
    <s v="BUSN"/>
    <x v="3"/>
    <x v="0"/>
    <s v="NRES"/>
    <x v="0"/>
    <n v="213"/>
  </r>
  <r>
    <x v="3"/>
    <n v="2197"/>
    <s v="Fall 2019"/>
    <x v="4"/>
    <s v="EOT"/>
    <s v="ENGR"/>
    <x v="6"/>
    <x v="0"/>
    <s v="RES"/>
    <x v="1"/>
    <n v="261"/>
  </r>
  <r>
    <x v="3"/>
    <n v="2247"/>
    <s v="Fall 2024"/>
    <x v="10"/>
    <s v="EOT"/>
    <s v="EDUC"/>
    <x v="2"/>
    <x v="1"/>
    <s v="NRES"/>
    <x v="0"/>
    <n v="27"/>
  </r>
  <r>
    <x v="3"/>
    <n v="2167"/>
    <s v="Fall 2016"/>
    <x v="1"/>
    <s v="EOT"/>
    <s v="PAFF"/>
    <x v="1"/>
    <x v="1"/>
    <s v="RES"/>
    <x v="1"/>
    <n v="265"/>
  </r>
  <r>
    <x v="3"/>
    <n v="2167"/>
    <s v="Fall 2016"/>
    <x v="1"/>
    <s v="EOT"/>
    <s v="ARTM"/>
    <x v="0"/>
    <x v="0"/>
    <s v="NRES"/>
    <x v="0"/>
    <n v="12"/>
  </r>
  <r>
    <x v="3"/>
    <n v="2237"/>
    <s v="Fall 2023"/>
    <x v="5"/>
    <s v="EOT"/>
    <s v="ARPL"/>
    <x v="4"/>
    <x v="1"/>
    <s v="NRES"/>
    <x v="0"/>
    <n v="69"/>
  </r>
  <r>
    <x v="3"/>
    <n v="2257"/>
    <s v="Fall 2025"/>
    <x v="7"/>
    <s v="EOT"/>
    <s v="EDUC"/>
    <x v="2"/>
    <x v="0"/>
    <s v="RES"/>
    <x v="1"/>
    <n v="926"/>
  </r>
  <r>
    <x v="3"/>
    <n v="2237"/>
    <s v="Fall 2023"/>
    <x v="5"/>
    <s v="EOT"/>
    <s v="EDUC"/>
    <x v="2"/>
    <x v="1"/>
    <s v="NRES"/>
    <x v="0"/>
    <n v="25"/>
  </r>
  <r>
    <x v="3"/>
    <n v="2207"/>
    <s v="Fall 2020"/>
    <x v="9"/>
    <s v="EOT"/>
    <s v="PUBH"/>
    <x v="9"/>
    <x v="0"/>
    <s v="NRES"/>
    <x v="0"/>
    <n v="1"/>
  </r>
  <r>
    <x v="3"/>
    <n v="2257"/>
    <s v="Fall 2025"/>
    <x v="7"/>
    <s v="EOT"/>
    <s v="PAFF"/>
    <x v="1"/>
    <x v="1"/>
    <s v="RES"/>
    <x v="1"/>
    <n v="327"/>
  </r>
  <r>
    <x v="3"/>
    <n v="2207"/>
    <s v="Fall 2020"/>
    <x v="9"/>
    <s v="EOT"/>
    <s v="MEDS"/>
    <x v="11"/>
    <x v="0"/>
    <s v="RES"/>
    <x v="1"/>
    <n v="1"/>
  </r>
  <r>
    <x v="3"/>
    <n v="2167"/>
    <s v="Fall 2016"/>
    <x v="1"/>
    <s v="EOT"/>
    <s v="NOCR"/>
    <x v="14"/>
    <x v="3"/>
    <s v="NRES"/>
    <x v="0"/>
    <n v="7"/>
  </r>
  <r>
    <x v="3"/>
    <n v="2257"/>
    <s v="Fall 2025"/>
    <x v="7"/>
    <s v="EOT"/>
    <s v="CLAS"/>
    <x v="7"/>
    <x v="0"/>
    <s v="NRES"/>
    <x v="0"/>
    <n v="63"/>
  </r>
  <r>
    <x v="3"/>
    <n v="2227"/>
    <s v="Fall 2022"/>
    <x v="0"/>
    <s v="EOT"/>
    <s v="EDUC"/>
    <x v="2"/>
    <x v="1"/>
    <s v="RES"/>
    <x v="1"/>
    <n v="255"/>
  </r>
  <r>
    <x v="3"/>
    <n v="2177"/>
    <s v="Fall 2017"/>
    <x v="3"/>
    <s v="EOT"/>
    <s v="CLAS"/>
    <x v="7"/>
    <x v="0"/>
    <s v="NRES"/>
    <x v="0"/>
    <n v="93"/>
  </r>
  <r>
    <x v="3"/>
    <n v="2197"/>
    <s v="Fall 2019"/>
    <x v="4"/>
    <s v="EOT"/>
    <s v="ARPL"/>
    <x v="4"/>
    <x v="0"/>
    <s v="RES"/>
    <x v="1"/>
    <n v="360"/>
  </r>
  <r>
    <x v="3"/>
    <n v="2197"/>
    <s v="Fall 2019"/>
    <x v="4"/>
    <s v="EOT"/>
    <s v="ENGR"/>
    <x v="6"/>
    <x v="0"/>
    <s v="NRES"/>
    <x v="0"/>
    <n v="169"/>
  </r>
  <r>
    <x v="3"/>
    <n v="2247"/>
    <s v="Fall 2024"/>
    <x v="10"/>
    <s v="EOT"/>
    <s v="BUSN"/>
    <x v="3"/>
    <x v="1"/>
    <s v="RES"/>
    <x v="1"/>
    <n v="1795"/>
  </r>
  <r>
    <x v="3"/>
    <n v="2257"/>
    <s v="Fall 2025"/>
    <x v="7"/>
    <s v="EOT"/>
    <s v="PAFF"/>
    <x v="1"/>
    <x v="0"/>
    <s v="RES"/>
    <x v="1"/>
    <n v="340"/>
  </r>
  <r>
    <x v="3"/>
    <n v="2257"/>
    <s v="Fall 2025"/>
    <x v="7"/>
    <s v="EOT"/>
    <s v="ARPL"/>
    <x v="4"/>
    <x v="0"/>
    <s v="RES"/>
    <x v="1"/>
    <n v="323"/>
  </r>
  <r>
    <x v="3"/>
    <n v="2207"/>
    <s v="Fall 2020"/>
    <x v="9"/>
    <s v="EOT"/>
    <s v="BUSN"/>
    <x v="3"/>
    <x v="1"/>
    <s v="NRES"/>
    <x v="0"/>
    <n v="213"/>
  </r>
  <r>
    <x v="3"/>
    <n v="2167"/>
    <s v="Fall 2016"/>
    <x v="1"/>
    <s v="EOT"/>
    <s v="EDUC"/>
    <x v="2"/>
    <x v="1"/>
    <s v="NRES"/>
    <x v="0"/>
    <n v="19"/>
  </r>
  <r>
    <x v="3"/>
    <n v="2177"/>
    <s v="Fall 2017"/>
    <x v="3"/>
    <s v="EOT"/>
    <s v="CLAS"/>
    <x v="7"/>
    <x v="1"/>
    <s v="NRES"/>
    <x v="0"/>
    <n v="842"/>
  </r>
  <r>
    <x v="3"/>
    <n v="2227"/>
    <s v="Fall 2022"/>
    <x v="0"/>
    <s v="EOT"/>
    <s v="PAFF"/>
    <x v="1"/>
    <x v="0"/>
    <s v="RES"/>
    <x v="1"/>
    <n v="363"/>
  </r>
  <r>
    <x v="3"/>
    <n v="2257"/>
    <s v="Fall 2025"/>
    <x v="7"/>
    <s v="EOT"/>
    <s v="CLAS"/>
    <x v="7"/>
    <x v="0"/>
    <s v="RES"/>
    <x v="1"/>
    <n v="414"/>
  </r>
  <r>
    <x v="3"/>
    <n v="2247"/>
    <s v="Fall 2024"/>
    <x v="10"/>
    <s v="EOT"/>
    <s v="ARTM"/>
    <x v="0"/>
    <x v="0"/>
    <s v="NRES"/>
    <x v="0"/>
    <n v="8"/>
  </r>
  <r>
    <x v="3"/>
    <n v="2207"/>
    <s v="Fall 2020"/>
    <x v="9"/>
    <s v="EOT"/>
    <s v="CLAS"/>
    <x v="7"/>
    <x v="1"/>
    <s v="RES"/>
    <x v="1"/>
    <n v="4579"/>
  </r>
  <r>
    <x v="3"/>
    <n v="2177"/>
    <s v="Fall 2017"/>
    <x v="3"/>
    <s v="EOT"/>
    <s v="ARPL"/>
    <x v="4"/>
    <x v="1"/>
    <s v="NRES"/>
    <x v="0"/>
    <n v="67"/>
  </r>
  <r>
    <x v="3"/>
    <n v="2227"/>
    <s v="Fall 2022"/>
    <x v="0"/>
    <s v="EOT"/>
    <s v="NODG"/>
    <x v="8"/>
    <x v="0"/>
    <s v="NRES"/>
    <x v="0"/>
    <n v="25"/>
  </r>
  <r>
    <x v="3"/>
    <n v="2247"/>
    <s v="Fall 2024"/>
    <x v="10"/>
    <s v="EOT"/>
    <s v="PUBH"/>
    <x v="9"/>
    <x v="0"/>
    <s v="RES"/>
    <x v="1"/>
    <n v="4"/>
  </r>
  <r>
    <x v="3"/>
    <n v="2197"/>
    <s v="Fall 2019"/>
    <x v="4"/>
    <s v="EOT"/>
    <s v="PAFF"/>
    <x v="1"/>
    <x v="1"/>
    <s v="NRES"/>
    <x v="0"/>
    <n v="60"/>
  </r>
  <r>
    <x v="3"/>
    <n v="2197"/>
    <s v="Fall 2019"/>
    <x v="4"/>
    <s v="EOT"/>
    <s v="PUBH"/>
    <x v="9"/>
    <x v="0"/>
    <s v="RES"/>
    <x v="1"/>
    <n v="7"/>
  </r>
  <r>
    <x v="3"/>
    <n v="2257"/>
    <s v="Fall 2025"/>
    <x v="7"/>
    <s v="EOT"/>
    <s v="ARPL"/>
    <x v="4"/>
    <x v="1"/>
    <s v="NRES"/>
    <x v="0"/>
    <n v="57"/>
  </r>
  <r>
    <x v="3"/>
    <n v="2197"/>
    <s v="Fall 2019"/>
    <x v="4"/>
    <s v="EOT"/>
    <s v="EDUC"/>
    <x v="2"/>
    <x v="0"/>
    <s v="NRES"/>
    <x v="0"/>
    <n v="78"/>
  </r>
  <r>
    <x v="3"/>
    <n v="2257"/>
    <s v="Fall 2025"/>
    <x v="7"/>
    <s v="EOT"/>
    <s v="BUSN"/>
    <x v="3"/>
    <x v="1"/>
    <s v="NRES"/>
    <x v="0"/>
    <n v="262"/>
  </r>
  <r>
    <x v="3"/>
    <n v="2227"/>
    <s v="Fall 2022"/>
    <x v="0"/>
    <s v="EOT"/>
    <s v="PUBH"/>
    <x v="9"/>
    <x v="0"/>
    <s v="RES"/>
    <x v="1"/>
    <n v="3"/>
  </r>
  <r>
    <x v="3"/>
    <n v="2227"/>
    <s v="Fall 2022"/>
    <x v="0"/>
    <s v="EOT"/>
    <s v="NODG"/>
    <x v="8"/>
    <x v="1"/>
    <s v="RES"/>
    <x v="1"/>
    <n v="96"/>
  </r>
  <r>
    <x v="3"/>
    <n v="2187"/>
    <s v="Fall 2018"/>
    <x v="6"/>
    <s v="EOT"/>
    <s v="MEDS"/>
    <x v="11"/>
    <x v="0"/>
    <s v="RES"/>
    <x v="1"/>
    <n v="1"/>
  </r>
  <r>
    <x v="3"/>
    <n v="2197"/>
    <s v="Fall 2019"/>
    <x v="4"/>
    <s v="EOT"/>
    <s v="ARTM"/>
    <x v="0"/>
    <x v="1"/>
    <s v="NRES"/>
    <x v="0"/>
    <n v="235"/>
  </r>
  <r>
    <x v="3"/>
    <n v="2167"/>
    <s v="Fall 2016"/>
    <x v="1"/>
    <s v="EOT"/>
    <s v="BUSN"/>
    <x v="3"/>
    <x v="0"/>
    <s v="NRES"/>
    <x v="0"/>
    <n v="227"/>
  </r>
  <r>
    <x v="3"/>
    <n v="2247"/>
    <s v="Fall 2024"/>
    <x v="10"/>
    <s v="EOT"/>
    <s v="ARPL"/>
    <x v="4"/>
    <x v="0"/>
    <s v="RES"/>
    <x v="1"/>
    <n v="301"/>
  </r>
  <r>
    <x v="3"/>
    <n v="2177"/>
    <s v="Fall 2017"/>
    <x v="3"/>
    <s v="EOT"/>
    <s v="NODG"/>
    <x v="8"/>
    <x v="0"/>
    <s v="RES"/>
    <x v="1"/>
    <n v="332"/>
  </r>
  <r>
    <x v="3"/>
    <n v="2197"/>
    <s v="Fall 2019"/>
    <x v="4"/>
    <s v="EOT"/>
    <s v="BUSN"/>
    <x v="3"/>
    <x v="0"/>
    <s v="RES"/>
    <x v="1"/>
    <n v="802"/>
  </r>
  <r>
    <x v="3"/>
    <n v="2247"/>
    <s v="Fall 2024"/>
    <x v="10"/>
    <s v="EOT"/>
    <s v="EDUC"/>
    <x v="2"/>
    <x v="0"/>
    <s v="NRES"/>
    <x v="0"/>
    <n v="141"/>
  </r>
  <r>
    <x v="3"/>
    <n v="2227"/>
    <s v="Fall 2022"/>
    <x v="0"/>
    <s v="EOT"/>
    <s v="MEDS"/>
    <x v="11"/>
    <x v="0"/>
    <s v="RES"/>
    <x v="1"/>
    <n v="2"/>
  </r>
  <r>
    <x v="3"/>
    <n v="2217"/>
    <s v="Fall 2021"/>
    <x v="8"/>
    <s v="EOT"/>
    <s v="ENGR"/>
    <x v="6"/>
    <x v="1"/>
    <s v="RES"/>
    <x v="1"/>
    <n v="1188"/>
  </r>
  <r>
    <x v="3"/>
    <n v="2257"/>
    <s v="Fall 2025"/>
    <x v="7"/>
    <s v="EOT"/>
    <s v="CLAS"/>
    <x v="7"/>
    <x v="1"/>
    <s v="RES"/>
    <x v="1"/>
    <n v="3420"/>
  </r>
  <r>
    <x v="3"/>
    <n v="2177"/>
    <s v="Fall 2017"/>
    <x v="3"/>
    <s v="EOT"/>
    <s v="PAFF"/>
    <x v="1"/>
    <x v="1"/>
    <s v="RES"/>
    <x v="1"/>
    <n v="327"/>
  </r>
  <r>
    <x v="3"/>
    <n v="2157"/>
    <s v="Fall 2015"/>
    <x v="2"/>
    <s v="EOT"/>
    <s v="BUSN"/>
    <x v="3"/>
    <x v="1"/>
    <s v="NRES"/>
    <x v="0"/>
    <n v="228"/>
  </r>
  <r>
    <x v="3"/>
    <n v="2197"/>
    <s v="Fall 2019"/>
    <x v="4"/>
    <s v="EOT"/>
    <s v="ENGR"/>
    <x v="6"/>
    <x v="1"/>
    <s v="RES"/>
    <x v="1"/>
    <n v="1021"/>
  </r>
  <r>
    <x v="3"/>
    <n v="2217"/>
    <s v="Fall 2021"/>
    <x v="8"/>
    <s v="EOT"/>
    <s v="ARTM"/>
    <x v="0"/>
    <x v="1"/>
    <s v="RES"/>
    <x v="1"/>
    <n v="995"/>
  </r>
  <r>
    <x v="3"/>
    <n v="2207"/>
    <s v="Fall 2020"/>
    <x v="9"/>
    <s v="EOT"/>
    <s v="PHAR"/>
    <x v="15"/>
    <x v="0"/>
    <s v="RES"/>
    <x v="1"/>
    <n v="1"/>
  </r>
  <r>
    <x v="3"/>
    <n v="2247"/>
    <s v="Fall 2024"/>
    <x v="10"/>
    <s v="EOT"/>
    <s v="ENGR"/>
    <x v="6"/>
    <x v="1"/>
    <s v="RES"/>
    <x v="1"/>
    <n v="1173"/>
  </r>
  <r>
    <x v="3"/>
    <n v="2157"/>
    <s v="Fall 2015"/>
    <x v="2"/>
    <s v="EOT"/>
    <s v="ENGR"/>
    <x v="6"/>
    <x v="0"/>
    <s v="NRES"/>
    <x v="0"/>
    <n v="261"/>
  </r>
  <r>
    <x v="3"/>
    <n v="2157"/>
    <s v="Fall 2015"/>
    <x v="2"/>
    <s v="EOT"/>
    <s v="CLAS"/>
    <x v="7"/>
    <x v="1"/>
    <s v="RES"/>
    <x v="1"/>
    <n v="5478"/>
  </r>
  <r>
    <x v="3"/>
    <n v="2257"/>
    <s v="Fall 2025"/>
    <x v="7"/>
    <s v="EOT"/>
    <s v="BUSN"/>
    <x v="3"/>
    <x v="0"/>
    <s v="RES"/>
    <x v="1"/>
    <n v="1075"/>
  </r>
  <r>
    <x v="3"/>
    <n v="2187"/>
    <s v="Fall 2018"/>
    <x v="6"/>
    <s v="EOT"/>
    <s v="PUBH"/>
    <x v="9"/>
    <x v="0"/>
    <s v="RES"/>
    <x v="1"/>
    <n v="7"/>
  </r>
  <r>
    <x v="3"/>
    <n v="2207"/>
    <s v="Fall 2020"/>
    <x v="9"/>
    <s v="EOT"/>
    <s v="BUSN"/>
    <x v="3"/>
    <x v="0"/>
    <s v="RES"/>
    <x v="1"/>
    <n v="1136"/>
  </r>
  <r>
    <x v="3"/>
    <n v="2257"/>
    <s v="Fall 2025"/>
    <x v="7"/>
    <s v="EOT"/>
    <s v="EDUC"/>
    <x v="2"/>
    <x v="1"/>
    <s v="NRES"/>
    <x v="0"/>
    <n v="29"/>
  </r>
  <r>
    <x v="3"/>
    <n v="2207"/>
    <s v="Fall 2020"/>
    <x v="9"/>
    <s v="EOT"/>
    <s v="NODG"/>
    <x v="8"/>
    <x v="0"/>
    <s v="NRES"/>
    <x v="0"/>
    <n v="34"/>
  </r>
  <r>
    <x v="3"/>
    <n v="2177"/>
    <s v="Fall 2017"/>
    <x v="3"/>
    <s v="EOT"/>
    <s v="ENGR"/>
    <x v="6"/>
    <x v="1"/>
    <s v="RES"/>
    <x v="1"/>
    <n v="803"/>
  </r>
  <r>
    <x v="3"/>
    <n v="2247"/>
    <s v="Fall 2024"/>
    <x v="10"/>
    <s v="EOT"/>
    <s v="CLAS"/>
    <x v="7"/>
    <x v="1"/>
    <s v="RES"/>
    <x v="1"/>
    <n v="3407"/>
  </r>
  <r>
    <x v="3"/>
    <n v="2247"/>
    <s v="Fall 2024"/>
    <x v="10"/>
    <s v="EOT"/>
    <s v="NURS"/>
    <x v="13"/>
    <x v="1"/>
    <s v="RES"/>
    <x v="1"/>
    <n v="1"/>
  </r>
  <r>
    <x v="3"/>
    <n v="2197"/>
    <s v="Fall 2019"/>
    <x v="4"/>
    <s v="EOT"/>
    <s v="EDUC"/>
    <x v="2"/>
    <x v="0"/>
    <s v="RES"/>
    <x v="1"/>
    <n v="982"/>
  </r>
  <r>
    <x v="3"/>
    <n v="2197"/>
    <s v="Fall 2019"/>
    <x v="4"/>
    <s v="EOT"/>
    <s v="PAFF"/>
    <x v="1"/>
    <x v="0"/>
    <s v="RES"/>
    <x v="1"/>
    <n v="320"/>
  </r>
  <r>
    <x v="3"/>
    <n v="2217"/>
    <s v="Fall 2021"/>
    <x v="8"/>
    <s v="EOT"/>
    <s v="PAFF"/>
    <x v="1"/>
    <x v="0"/>
    <s v="RES"/>
    <x v="1"/>
    <n v="405"/>
  </r>
  <r>
    <x v="3"/>
    <n v="2237"/>
    <s v="Fall 2023"/>
    <x v="5"/>
    <s v="EOT"/>
    <s v="ARPL"/>
    <x v="4"/>
    <x v="0"/>
    <s v="RES"/>
    <x v="1"/>
    <n v="283"/>
  </r>
  <r>
    <x v="3"/>
    <n v="2197"/>
    <s v="Fall 2019"/>
    <x v="4"/>
    <s v="EOT"/>
    <s v="EDUC"/>
    <x v="2"/>
    <x v="1"/>
    <s v="NRES"/>
    <x v="0"/>
    <n v="27"/>
  </r>
  <r>
    <x v="3"/>
    <n v="2157"/>
    <s v="Fall 2015"/>
    <x v="2"/>
    <s v="EOT"/>
    <s v="ENGR"/>
    <x v="6"/>
    <x v="1"/>
    <s v="RES"/>
    <x v="1"/>
    <n v="645"/>
  </r>
  <r>
    <x v="3"/>
    <n v="2197"/>
    <s v="Fall 2019"/>
    <x v="4"/>
    <s v="EOT"/>
    <s v="ENGR"/>
    <x v="6"/>
    <x v="1"/>
    <s v="NRES"/>
    <x v="0"/>
    <n v="164"/>
  </r>
  <r>
    <x v="3"/>
    <n v="2247"/>
    <s v="Fall 2024"/>
    <x v="10"/>
    <s v="EOT"/>
    <s v="BUSN"/>
    <x v="3"/>
    <x v="1"/>
    <s v="NRES"/>
    <x v="0"/>
    <n v="270"/>
  </r>
  <r>
    <x v="3"/>
    <n v="2167"/>
    <s v="Fall 2016"/>
    <x v="1"/>
    <s v="EOT"/>
    <s v="BUSN"/>
    <x v="3"/>
    <x v="1"/>
    <s v="NRES"/>
    <x v="0"/>
    <n v="214"/>
  </r>
  <r>
    <x v="3"/>
    <n v="2187"/>
    <s v="Fall 2018"/>
    <x v="6"/>
    <s v="EOT"/>
    <s v="BUSN"/>
    <x v="3"/>
    <x v="0"/>
    <s v="RES"/>
    <x v="1"/>
    <n v="780"/>
  </r>
  <r>
    <x v="3"/>
    <n v="2167"/>
    <s v="Fall 2016"/>
    <x v="1"/>
    <s v="EOT"/>
    <s v="NURS"/>
    <x v="13"/>
    <x v="1"/>
    <s v="RES"/>
    <x v="1"/>
    <n v="1"/>
  </r>
  <r>
    <x v="3"/>
    <n v="2167"/>
    <s v="Fall 2016"/>
    <x v="1"/>
    <s v="EOT"/>
    <s v="PAFF"/>
    <x v="1"/>
    <x v="1"/>
    <s v="NRES"/>
    <x v="0"/>
    <n v="38"/>
  </r>
  <r>
    <x v="3"/>
    <n v="2217"/>
    <s v="Fall 2021"/>
    <x v="8"/>
    <s v="EOT"/>
    <s v="BUSN"/>
    <x v="3"/>
    <x v="1"/>
    <s v="RES"/>
    <x v="1"/>
    <n v="1703"/>
  </r>
  <r>
    <x v="3"/>
    <n v="2157"/>
    <s v="Fall 2015"/>
    <x v="2"/>
    <s v="EOT"/>
    <s v="NODG"/>
    <x v="8"/>
    <x v="0"/>
    <s v="RES"/>
    <x v="1"/>
    <n v="262"/>
  </r>
  <r>
    <x v="3"/>
    <n v="2247"/>
    <s v="Fall 2024"/>
    <x v="10"/>
    <s v="EOT"/>
    <s v="CLAS"/>
    <x v="7"/>
    <x v="0"/>
    <s v="NRES"/>
    <x v="0"/>
    <n v="70"/>
  </r>
  <r>
    <x v="3"/>
    <n v="2207"/>
    <s v="Fall 2020"/>
    <x v="9"/>
    <s v="EOT"/>
    <s v="ARPL"/>
    <x v="4"/>
    <x v="1"/>
    <s v="NRES"/>
    <x v="0"/>
    <n v="77"/>
  </r>
  <r>
    <x v="3"/>
    <n v="2207"/>
    <s v="Fall 2020"/>
    <x v="9"/>
    <s v="EOT"/>
    <s v="PAFF"/>
    <x v="1"/>
    <x v="1"/>
    <s v="NRES"/>
    <x v="0"/>
    <n v="41"/>
  </r>
  <r>
    <x v="3"/>
    <n v="2207"/>
    <s v="Fall 2020"/>
    <x v="9"/>
    <s v="EOT"/>
    <s v="ARPL"/>
    <x v="4"/>
    <x v="0"/>
    <s v="NRES"/>
    <x v="0"/>
    <n v="64"/>
  </r>
  <r>
    <x v="3"/>
    <n v="2237"/>
    <s v="Fall 2023"/>
    <x v="5"/>
    <s v="EOT"/>
    <s v="EDUC"/>
    <x v="2"/>
    <x v="0"/>
    <s v="RES"/>
    <x v="1"/>
    <n v="926"/>
  </r>
  <r>
    <x v="3"/>
    <n v="2217"/>
    <s v="Fall 2021"/>
    <x v="8"/>
    <s v="EOT"/>
    <s v="PAFF"/>
    <x v="1"/>
    <x v="0"/>
    <s v="NRES"/>
    <x v="0"/>
    <n v="93"/>
  </r>
  <r>
    <x v="3"/>
    <n v="2217"/>
    <s v="Fall 2021"/>
    <x v="8"/>
    <s v="EOT"/>
    <s v="ARPL"/>
    <x v="4"/>
    <x v="1"/>
    <s v="RES"/>
    <x v="1"/>
    <n v="311"/>
  </r>
  <r>
    <x v="3"/>
    <n v="2197"/>
    <s v="Fall 2019"/>
    <x v="4"/>
    <s v="EOT"/>
    <s v="BUSN"/>
    <x v="3"/>
    <x v="1"/>
    <s v="NRES"/>
    <x v="0"/>
    <n v="211"/>
  </r>
  <r>
    <x v="3"/>
    <n v="2207"/>
    <s v="Fall 2020"/>
    <x v="9"/>
    <s v="EOT"/>
    <s v="NODG"/>
    <x v="8"/>
    <x v="1"/>
    <s v="NRES"/>
    <x v="0"/>
    <n v="15"/>
  </r>
  <r>
    <x v="3"/>
    <n v="2257"/>
    <s v="Fall 2025"/>
    <x v="7"/>
    <s v="EOT"/>
    <s v="PUBH"/>
    <x v="9"/>
    <x v="0"/>
    <s v="RES"/>
    <x v="1"/>
    <n v="1"/>
  </r>
  <r>
    <x v="3"/>
    <n v="2177"/>
    <s v="Fall 2017"/>
    <x v="3"/>
    <s v="EOT"/>
    <s v="PUBH"/>
    <x v="9"/>
    <x v="0"/>
    <s v="RES"/>
    <x v="1"/>
    <n v="2"/>
  </r>
  <r>
    <x v="3"/>
    <n v="2247"/>
    <s v="Fall 2024"/>
    <x v="10"/>
    <s v="EOT"/>
    <s v="ARPL"/>
    <x v="4"/>
    <x v="1"/>
    <s v="RES"/>
    <x v="1"/>
    <n v="410"/>
  </r>
  <r>
    <x v="3"/>
    <n v="2227"/>
    <s v="Fall 2022"/>
    <x v="0"/>
    <s v="EOT"/>
    <s v="BUSN"/>
    <x v="3"/>
    <x v="0"/>
    <s v="RES"/>
    <x v="1"/>
    <n v="1185"/>
  </r>
  <r>
    <x v="3"/>
    <n v="2227"/>
    <s v="Fall 2022"/>
    <x v="0"/>
    <s v="EOT"/>
    <s v="NURS"/>
    <x v="13"/>
    <x v="1"/>
    <s v="NRES"/>
    <x v="0"/>
    <n v="1"/>
  </r>
  <r>
    <x v="3"/>
    <n v="2227"/>
    <s v="Fall 2022"/>
    <x v="0"/>
    <s v="EOT"/>
    <s v="ARTM"/>
    <x v="0"/>
    <x v="1"/>
    <s v="RES"/>
    <x v="1"/>
    <n v="945"/>
  </r>
  <r>
    <x v="3"/>
    <n v="2207"/>
    <s v="Fall 2020"/>
    <x v="9"/>
    <s v="EOT"/>
    <s v="ARTM"/>
    <x v="0"/>
    <x v="0"/>
    <s v="RES"/>
    <x v="1"/>
    <n v="19"/>
  </r>
  <r>
    <x v="3"/>
    <n v="2197"/>
    <s v="Fall 2019"/>
    <x v="4"/>
    <s v="EOT"/>
    <s v="PUBH"/>
    <x v="9"/>
    <x v="0"/>
    <s v="NRES"/>
    <x v="0"/>
    <n v="2"/>
  </r>
  <r>
    <x v="3"/>
    <n v="2157"/>
    <s v="Fall 2015"/>
    <x v="2"/>
    <s v="EOT"/>
    <s v="ENGR"/>
    <x v="6"/>
    <x v="1"/>
    <s v="NRES"/>
    <x v="0"/>
    <n v="93"/>
  </r>
  <r>
    <x v="3"/>
    <n v="2157"/>
    <s v="Fall 2015"/>
    <x v="2"/>
    <s v="EOT"/>
    <s v="NODG"/>
    <x v="8"/>
    <x v="1"/>
    <s v="NRES"/>
    <x v="0"/>
    <n v="7"/>
  </r>
  <r>
    <x v="3"/>
    <n v="2237"/>
    <s v="Fall 2023"/>
    <x v="5"/>
    <s v="EOT"/>
    <s v="ARPL"/>
    <x v="4"/>
    <x v="0"/>
    <s v="NRES"/>
    <x v="0"/>
    <n v="49"/>
  </r>
  <r>
    <x v="3"/>
    <n v="2237"/>
    <s v="Fall 2023"/>
    <x v="5"/>
    <s v="EOT"/>
    <s v="ENGR"/>
    <x v="6"/>
    <x v="0"/>
    <s v="NRES"/>
    <x v="0"/>
    <n v="243"/>
  </r>
  <r>
    <x v="3"/>
    <n v="2247"/>
    <s v="Fall 2024"/>
    <x v="10"/>
    <s v="EOT"/>
    <s v="CLAS"/>
    <x v="7"/>
    <x v="1"/>
    <s v="NRES"/>
    <x v="0"/>
    <n v="535"/>
  </r>
  <r>
    <x v="3"/>
    <n v="2247"/>
    <s v="Fall 2024"/>
    <x v="10"/>
    <s v="EOT"/>
    <s v="NODG"/>
    <x v="8"/>
    <x v="1"/>
    <s v="RES"/>
    <x v="1"/>
    <n v="108"/>
  </r>
  <r>
    <x v="3"/>
    <n v="2237"/>
    <s v="Fall 2023"/>
    <x v="5"/>
    <s v="EOT"/>
    <s v="NODG"/>
    <x v="8"/>
    <x v="1"/>
    <s v="RES"/>
    <x v="1"/>
    <n v="105"/>
  </r>
  <r>
    <x v="3"/>
    <n v="2197"/>
    <s v="Fall 2019"/>
    <x v="4"/>
    <s v="EOT"/>
    <s v="CLAS"/>
    <x v="7"/>
    <x v="0"/>
    <s v="NRES"/>
    <x v="0"/>
    <n v="88"/>
  </r>
  <r>
    <x v="3"/>
    <n v="2257"/>
    <s v="Fall 2025"/>
    <x v="7"/>
    <s v="EOT"/>
    <s v="ARTM"/>
    <x v="0"/>
    <x v="1"/>
    <s v="RES"/>
    <x v="1"/>
    <n v="1046"/>
  </r>
  <r>
    <x v="3"/>
    <n v="2247"/>
    <s v="Fall 2024"/>
    <x v="10"/>
    <s v="EOT"/>
    <s v="BUSN"/>
    <x v="3"/>
    <x v="0"/>
    <s v="RES"/>
    <x v="1"/>
    <n v="1045"/>
  </r>
  <r>
    <x v="3"/>
    <n v="2227"/>
    <s v="Fall 2022"/>
    <x v="0"/>
    <s v="EOT"/>
    <s v="BUSN"/>
    <x v="3"/>
    <x v="1"/>
    <s v="NRES"/>
    <x v="0"/>
    <n v="245"/>
  </r>
  <r>
    <x v="3"/>
    <n v="2167"/>
    <s v="Fall 2016"/>
    <x v="1"/>
    <s v="EOT"/>
    <s v="PUBH"/>
    <x v="9"/>
    <x v="0"/>
    <s v="RES"/>
    <x v="1"/>
    <n v="9"/>
  </r>
  <r>
    <x v="3"/>
    <n v="2237"/>
    <s v="Fall 2023"/>
    <x v="5"/>
    <s v="EOT"/>
    <s v="CLAS"/>
    <x v="7"/>
    <x v="0"/>
    <s v="NRES"/>
    <x v="0"/>
    <n v="60"/>
  </r>
  <r>
    <x v="3"/>
    <n v="2247"/>
    <s v="Fall 2024"/>
    <x v="10"/>
    <s v="EOT"/>
    <s v="ENGR"/>
    <x v="6"/>
    <x v="0"/>
    <s v="RES"/>
    <x v="1"/>
    <n v="195"/>
  </r>
  <r>
    <x v="3"/>
    <n v="2187"/>
    <s v="Fall 2018"/>
    <x v="6"/>
    <s v="EOT"/>
    <s v="CLAS"/>
    <x v="7"/>
    <x v="1"/>
    <s v="RES"/>
    <x v="1"/>
    <n v="5646"/>
  </r>
  <r>
    <x v="3"/>
    <n v="2197"/>
    <s v="Fall 2019"/>
    <x v="4"/>
    <s v="EOT"/>
    <s v="EDUC"/>
    <x v="2"/>
    <x v="1"/>
    <s v="RES"/>
    <x v="1"/>
    <n v="271"/>
  </r>
  <r>
    <x v="3"/>
    <n v="2207"/>
    <s v="Fall 2020"/>
    <x v="9"/>
    <s v="EOT"/>
    <s v="ARPL"/>
    <x v="4"/>
    <x v="1"/>
    <s v="RES"/>
    <x v="1"/>
    <n v="322"/>
  </r>
  <r>
    <x v="3"/>
    <n v="2177"/>
    <s v="Fall 2017"/>
    <x v="3"/>
    <s v="EOT"/>
    <s v="ARPL"/>
    <x v="4"/>
    <x v="0"/>
    <s v="NRES"/>
    <x v="0"/>
    <n v="74"/>
  </r>
  <r>
    <x v="3"/>
    <n v="2157"/>
    <s v="Fall 2015"/>
    <x v="2"/>
    <s v="EOT"/>
    <s v="CLAS"/>
    <x v="7"/>
    <x v="1"/>
    <s v="NRES"/>
    <x v="0"/>
    <n v="758"/>
  </r>
  <r>
    <x v="3"/>
    <n v="2197"/>
    <s v="Fall 2019"/>
    <x v="4"/>
    <s v="EOT"/>
    <s v="ARTM"/>
    <x v="0"/>
    <x v="0"/>
    <s v="NRES"/>
    <x v="0"/>
    <n v="15"/>
  </r>
  <r>
    <x v="3"/>
    <n v="2227"/>
    <s v="Fall 2022"/>
    <x v="0"/>
    <s v="EOT"/>
    <s v="NOCR"/>
    <x v="14"/>
    <x v="3"/>
    <s v="RES"/>
    <x v="1"/>
    <n v="1"/>
  </r>
  <r>
    <x v="3"/>
    <n v="2167"/>
    <s v="Fall 2016"/>
    <x v="1"/>
    <s v="EOT"/>
    <s v="PAFF"/>
    <x v="1"/>
    <x v="0"/>
    <s v="RES"/>
    <x v="1"/>
    <n v="302"/>
  </r>
  <r>
    <x v="3"/>
    <n v="2247"/>
    <s v="Fall 2024"/>
    <x v="10"/>
    <s v="EOT"/>
    <s v="PAFF"/>
    <x v="1"/>
    <x v="0"/>
    <s v="RES"/>
    <x v="1"/>
    <n v="317"/>
  </r>
  <r>
    <x v="3"/>
    <n v="2217"/>
    <s v="Fall 2021"/>
    <x v="8"/>
    <s v="EOT"/>
    <s v="PAFF"/>
    <x v="1"/>
    <x v="1"/>
    <s v="RES"/>
    <x v="1"/>
    <n v="336"/>
  </r>
  <r>
    <x v="3"/>
    <n v="2217"/>
    <s v="Fall 2021"/>
    <x v="8"/>
    <s v="EOT"/>
    <s v="EDUC"/>
    <x v="2"/>
    <x v="1"/>
    <s v="NRES"/>
    <x v="0"/>
    <n v="29"/>
  </r>
  <r>
    <x v="3"/>
    <n v="2217"/>
    <s v="Fall 2021"/>
    <x v="8"/>
    <s v="EOT"/>
    <s v="EDUC"/>
    <x v="2"/>
    <x v="0"/>
    <s v="NRES"/>
    <x v="0"/>
    <n v="114"/>
  </r>
  <r>
    <x v="3"/>
    <n v="2187"/>
    <s v="Fall 2018"/>
    <x v="6"/>
    <s v="EOT"/>
    <s v="NODG"/>
    <x v="8"/>
    <x v="0"/>
    <s v="RES"/>
    <x v="1"/>
    <n v="330"/>
  </r>
  <r>
    <x v="3"/>
    <n v="2207"/>
    <s v="Fall 2020"/>
    <x v="9"/>
    <s v="EOT"/>
    <s v="NODG"/>
    <x v="8"/>
    <x v="0"/>
    <s v="RES"/>
    <x v="1"/>
    <n v="271"/>
  </r>
  <r>
    <x v="3"/>
    <n v="2187"/>
    <s v="Fall 2018"/>
    <x v="6"/>
    <s v="EOT"/>
    <s v="CLAS"/>
    <x v="7"/>
    <x v="0"/>
    <s v="NRES"/>
    <x v="0"/>
    <n v="98"/>
  </r>
  <r>
    <x v="3"/>
    <n v="2217"/>
    <s v="Fall 2021"/>
    <x v="8"/>
    <s v="EOT"/>
    <s v="ENGR"/>
    <x v="6"/>
    <x v="0"/>
    <s v="RES"/>
    <x v="1"/>
    <n v="278"/>
  </r>
  <r>
    <x v="3"/>
    <n v="2247"/>
    <s v="Fall 2024"/>
    <x v="10"/>
    <s v="EOT"/>
    <s v="ARPL"/>
    <x v="4"/>
    <x v="0"/>
    <s v="NRES"/>
    <x v="0"/>
    <n v="33"/>
  </r>
  <r>
    <x v="3"/>
    <n v="2247"/>
    <s v="Fall 2024"/>
    <x v="10"/>
    <s v="EOT"/>
    <s v="EDUC"/>
    <x v="2"/>
    <x v="0"/>
    <s v="RES"/>
    <x v="1"/>
    <n v="971"/>
  </r>
  <r>
    <x v="3"/>
    <n v="2157"/>
    <s v="Fall 2015"/>
    <x v="2"/>
    <s v="EOT"/>
    <s v="ARPL"/>
    <x v="4"/>
    <x v="0"/>
    <s v="NRES"/>
    <x v="0"/>
    <n v="90"/>
  </r>
  <r>
    <x v="3"/>
    <n v="2237"/>
    <s v="Fall 2023"/>
    <x v="5"/>
    <s v="EOT"/>
    <s v="NODG"/>
    <x v="8"/>
    <x v="1"/>
    <s v="NRES"/>
    <x v="0"/>
    <n v="10"/>
  </r>
  <r>
    <x v="3"/>
    <n v="2237"/>
    <s v="Fall 2023"/>
    <x v="5"/>
    <s v="EOT"/>
    <s v="PAFF"/>
    <x v="1"/>
    <x v="1"/>
    <s v="NRES"/>
    <x v="0"/>
    <n v="34"/>
  </r>
  <r>
    <x v="3"/>
    <n v="2157"/>
    <s v="Fall 2015"/>
    <x v="2"/>
    <s v="EOT"/>
    <s v="BUSN"/>
    <x v="3"/>
    <x v="1"/>
    <s v="RES"/>
    <x v="1"/>
    <n v="1356"/>
  </r>
  <r>
    <x v="3"/>
    <n v="2177"/>
    <s v="Fall 2017"/>
    <x v="3"/>
    <s v="EOT"/>
    <s v="PAFF"/>
    <x v="1"/>
    <x v="0"/>
    <s v="RES"/>
    <x v="1"/>
    <n v="301"/>
  </r>
  <r>
    <x v="3"/>
    <n v="2167"/>
    <s v="Fall 2016"/>
    <x v="1"/>
    <s v="EOT"/>
    <s v="ARTM"/>
    <x v="0"/>
    <x v="0"/>
    <s v="RES"/>
    <x v="1"/>
    <n v="20"/>
  </r>
  <r>
    <x v="3"/>
    <n v="2237"/>
    <s v="Fall 2023"/>
    <x v="5"/>
    <s v="EOT"/>
    <s v="BUSN"/>
    <x v="3"/>
    <x v="1"/>
    <s v="NRES"/>
    <x v="0"/>
    <n v="262"/>
  </r>
  <r>
    <x v="3"/>
    <n v="2217"/>
    <s v="Fall 2021"/>
    <x v="8"/>
    <s v="EOT"/>
    <s v="CLAS"/>
    <x v="7"/>
    <x v="0"/>
    <s v="RES"/>
    <x v="1"/>
    <n v="493"/>
  </r>
  <r>
    <x v="3"/>
    <n v="2257"/>
    <s v="Fall 2025"/>
    <x v="7"/>
    <s v="EOT"/>
    <s v="ARPL"/>
    <x v="4"/>
    <x v="0"/>
    <s v="NRES"/>
    <x v="0"/>
    <n v="31"/>
  </r>
  <r>
    <x v="3"/>
    <n v="2157"/>
    <s v="Fall 2015"/>
    <x v="2"/>
    <s v="EOT"/>
    <s v="NODG"/>
    <x v="8"/>
    <x v="0"/>
    <s v="NRES"/>
    <x v="0"/>
    <n v="39"/>
  </r>
  <r>
    <x v="3"/>
    <n v="2237"/>
    <s v="Fall 2023"/>
    <x v="5"/>
    <s v="EOT"/>
    <s v="CLAS"/>
    <x v="7"/>
    <x v="1"/>
    <s v="RES"/>
    <x v="1"/>
    <n v="3620"/>
  </r>
  <r>
    <x v="3"/>
    <n v="2187"/>
    <s v="Fall 2018"/>
    <x v="6"/>
    <s v="EOT"/>
    <s v="BUSN"/>
    <x v="3"/>
    <x v="1"/>
    <s v="RES"/>
    <x v="1"/>
    <n v="1460"/>
  </r>
  <r>
    <x v="3"/>
    <n v="2237"/>
    <s v="Fall 2023"/>
    <x v="5"/>
    <s v="EOT"/>
    <s v="ARPL"/>
    <x v="4"/>
    <x v="1"/>
    <s v="RES"/>
    <x v="1"/>
    <n v="390"/>
  </r>
  <r>
    <x v="3"/>
    <n v="2167"/>
    <s v="Fall 2016"/>
    <x v="1"/>
    <s v="EOT"/>
    <s v="CLAS"/>
    <x v="7"/>
    <x v="1"/>
    <s v="NRES"/>
    <x v="0"/>
    <n v="813"/>
  </r>
  <r>
    <x v="3"/>
    <n v="2227"/>
    <s v="Fall 2022"/>
    <x v="0"/>
    <s v="EOT"/>
    <s v="NODG"/>
    <x v="8"/>
    <x v="0"/>
    <s v="RES"/>
    <x v="1"/>
    <n v="245"/>
  </r>
  <r>
    <x v="3"/>
    <n v="2227"/>
    <s v="Fall 2022"/>
    <x v="0"/>
    <s v="EOT"/>
    <s v="CLAS"/>
    <x v="7"/>
    <x v="1"/>
    <s v="RES"/>
    <x v="1"/>
    <n v="3889"/>
  </r>
  <r>
    <x v="3"/>
    <n v="2187"/>
    <s v="Fall 2018"/>
    <x v="6"/>
    <s v="EOT"/>
    <s v="ENGR"/>
    <x v="6"/>
    <x v="1"/>
    <s v="NRES"/>
    <x v="0"/>
    <n v="88"/>
  </r>
  <r>
    <x v="3"/>
    <n v="2207"/>
    <s v="Fall 2020"/>
    <x v="9"/>
    <s v="EOT"/>
    <s v="EDUC"/>
    <x v="2"/>
    <x v="1"/>
    <s v="RES"/>
    <x v="1"/>
    <n v="277"/>
  </r>
  <r>
    <x v="3"/>
    <n v="2247"/>
    <s v="Fall 2024"/>
    <x v="10"/>
    <s v="EOT"/>
    <s v="NODG"/>
    <x v="8"/>
    <x v="0"/>
    <s v="NRES"/>
    <x v="0"/>
    <n v="33"/>
  </r>
  <r>
    <x v="3"/>
    <n v="2247"/>
    <s v="Fall 2024"/>
    <x v="10"/>
    <s v="EOT"/>
    <s v="NODG"/>
    <x v="8"/>
    <x v="1"/>
    <s v="NRES"/>
    <x v="0"/>
    <n v="18"/>
  </r>
  <r>
    <x v="3"/>
    <n v="2227"/>
    <s v="Fall 2022"/>
    <x v="0"/>
    <s v="EOT"/>
    <s v="ARPL"/>
    <x v="4"/>
    <x v="0"/>
    <s v="NRES"/>
    <x v="0"/>
    <n v="57"/>
  </r>
  <r>
    <x v="3"/>
    <n v="2227"/>
    <s v="Fall 2022"/>
    <x v="0"/>
    <s v="EOT"/>
    <s v="ENGR"/>
    <x v="6"/>
    <x v="1"/>
    <s v="NRES"/>
    <x v="0"/>
    <n v="256"/>
  </r>
  <r>
    <x v="3"/>
    <n v="2187"/>
    <s v="Fall 2018"/>
    <x v="6"/>
    <s v="EOT"/>
    <s v="ENGR"/>
    <x v="6"/>
    <x v="0"/>
    <s v="RES"/>
    <x v="1"/>
    <n v="249"/>
  </r>
  <r>
    <x v="3"/>
    <n v="2217"/>
    <s v="Fall 2021"/>
    <x v="8"/>
    <s v="EOT"/>
    <s v="ARPL"/>
    <x v="4"/>
    <x v="1"/>
    <s v="NRES"/>
    <x v="0"/>
    <n v="72"/>
  </r>
  <r>
    <x v="3"/>
    <n v="2167"/>
    <s v="Fall 2016"/>
    <x v="1"/>
    <s v="EOT"/>
    <s v="PUBH"/>
    <x v="9"/>
    <x v="0"/>
    <s v="NRES"/>
    <x v="0"/>
    <n v="1"/>
  </r>
  <r>
    <x v="3"/>
    <n v="2197"/>
    <s v="Fall 2019"/>
    <x v="4"/>
    <s v="EOT"/>
    <s v="NODG"/>
    <x v="8"/>
    <x v="0"/>
    <s v="RES"/>
    <x v="1"/>
    <n v="301"/>
  </r>
  <r>
    <x v="3"/>
    <n v="2247"/>
    <s v="Fall 2024"/>
    <x v="10"/>
    <s v="EOT"/>
    <s v="ARPL"/>
    <x v="4"/>
    <x v="1"/>
    <s v="NRES"/>
    <x v="0"/>
    <n v="59"/>
  </r>
  <r>
    <x v="3"/>
    <n v="2187"/>
    <s v="Fall 2018"/>
    <x v="6"/>
    <s v="EOT"/>
    <s v="ARPL"/>
    <x v="4"/>
    <x v="1"/>
    <s v="RES"/>
    <x v="1"/>
    <n v="318"/>
  </r>
  <r>
    <x v="3"/>
    <n v="2217"/>
    <s v="Fall 2021"/>
    <x v="8"/>
    <s v="EOT"/>
    <s v="PUBH"/>
    <x v="9"/>
    <x v="0"/>
    <s v="NRES"/>
    <x v="0"/>
    <n v="1"/>
  </r>
  <r>
    <x v="3"/>
    <n v="2227"/>
    <s v="Fall 2022"/>
    <x v="0"/>
    <s v="EOT"/>
    <s v="NULL"/>
    <x v="12"/>
    <x v="2"/>
    <s v="RES"/>
    <x v="1"/>
    <n v="1"/>
  </r>
  <r>
    <x v="3"/>
    <n v="2257"/>
    <s v="Fall 2025"/>
    <x v="7"/>
    <s v="EOT"/>
    <s v="BUSN"/>
    <x v="3"/>
    <x v="1"/>
    <s v="RES"/>
    <x v="1"/>
    <n v="1881"/>
  </r>
  <r>
    <x v="3"/>
    <n v="2167"/>
    <s v="Fall 2016"/>
    <x v="1"/>
    <s v="EOT"/>
    <s v="ARTM"/>
    <x v="0"/>
    <x v="1"/>
    <s v="NRES"/>
    <x v="0"/>
    <n v="211"/>
  </r>
  <r>
    <x v="3"/>
    <n v="2177"/>
    <s v="Fall 2017"/>
    <x v="3"/>
    <s v="EOT"/>
    <s v="NOCR"/>
    <x v="14"/>
    <x v="3"/>
    <s v="NRES"/>
    <x v="0"/>
    <n v="1"/>
  </r>
  <r>
    <x v="3"/>
    <n v="2177"/>
    <s v="Fall 2017"/>
    <x v="3"/>
    <s v="EOT"/>
    <s v="BUSN"/>
    <x v="3"/>
    <x v="1"/>
    <s v="NRES"/>
    <x v="0"/>
    <n v="186"/>
  </r>
  <r>
    <x v="3"/>
    <n v="2237"/>
    <s v="Fall 2023"/>
    <x v="5"/>
    <s v="EOT"/>
    <s v="PAFF"/>
    <x v="1"/>
    <x v="0"/>
    <s v="NRES"/>
    <x v="0"/>
    <n v="81"/>
  </r>
  <r>
    <x v="3"/>
    <n v="2197"/>
    <s v="Fall 2019"/>
    <x v="4"/>
    <s v="EOT"/>
    <s v="NOCR"/>
    <x v="14"/>
    <x v="3"/>
    <s v="RES"/>
    <x v="1"/>
    <n v="1"/>
  </r>
  <r>
    <x v="3"/>
    <n v="2247"/>
    <s v="Fall 2024"/>
    <x v="10"/>
    <s v="EOT"/>
    <s v="EDUC"/>
    <x v="2"/>
    <x v="1"/>
    <s v="RES"/>
    <x v="1"/>
    <n v="263"/>
  </r>
  <r>
    <x v="3"/>
    <n v="2237"/>
    <s v="Fall 2023"/>
    <x v="5"/>
    <s v="EOT"/>
    <s v="PAFF"/>
    <x v="1"/>
    <x v="0"/>
    <s v="RES"/>
    <x v="1"/>
    <n v="318"/>
  </r>
  <r>
    <x v="3"/>
    <n v="2237"/>
    <s v="Fall 2023"/>
    <x v="5"/>
    <s v="EOT"/>
    <s v="ARTM"/>
    <x v="0"/>
    <x v="1"/>
    <s v="NRES"/>
    <x v="0"/>
    <n v="253"/>
  </r>
  <r>
    <x v="3"/>
    <n v="2197"/>
    <s v="Fall 2019"/>
    <x v="4"/>
    <s v="EOT"/>
    <s v="PAFF"/>
    <x v="1"/>
    <x v="1"/>
    <s v="RES"/>
    <x v="1"/>
    <n v="393"/>
  </r>
  <r>
    <x v="3"/>
    <n v="2167"/>
    <s v="Fall 2016"/>
    <x v="1"/>
    <s v="EOT"/>
    <s v="CLAS"/>
    <x v="7"/>
    <x v="1"/>
    <s v="RES"/>
    <x v="1"/>
    <n v="5594"/>
  </r>
  <r>
    <x v="3"/>
    <n v="2247"/>
    <s v="Fall 2024"/>
    <x v="10"/>
    <s v="EOT"/>
    <s v="ARTM"/>
    <x v="0"/>
    <x v="0"/>
    <s v="RES"/>
    <x v="1"/>
    <n v="24"/>
  </r>
  <r>
    <x v="3"/>
    <n v="2157"/>
    <s v="Fall 2015"/>
    <x v="2"/>
    <s v="EOT"/>
    <s v="BUSN"/>
    <x v="3"/>
    <x v="0"/>
    <s v="RES"/>
    <x v="1"/>
    <n v="889"/>
  </r>
  <r>
    <x v="3"/>
    <n v="2257"/>
    <s v="Fall 2025"/>
    <x v="7"/>
    <s v="EOT"/>
    <s v="ENGR"/>
    <x v="6"/>
    <x v="1"/>
    <s v="RES"/>
    <x v="1"/>
    <n v="1285"/>
  </r>
  <r>
    <x v="3"/>
    <n v="2177"/>
    <s v="Fall 2017"/>
    <x v="3"/>
    <s v="EOT"/>
    <s v="NODG"/>
    <x v="8"/>
    <x v="1"/>
    <s v="NRES"/>
    <x v="0"/>
    <n v="13"/>
  </r>
  <r>
    <x v="3"/>
    <n v="2197"/>
    <s v="Fall 2019"/>
    <x v="4"/>
    <s v="EOT"/>
    <s v="NODG"/>
    <x v="8"/>
    <x v="1"/>
    <s v="RES"/>
    <x v="1"/>
    <n v="97"/>
  </r>
  <r>
    <x v="3"/>
    <n v="2167"/>
    <s v="Fall 2016"/>
    <x v="1"/>
    <s v="EOT"/>
    <s v="NOCR"/>
    <x v="14"/>
    <x v="3"/>
    <s v="RES"/>
    <x v="1"/>
    <n v="3"/>
  </r>
  <r>
    <x v="3"/>
    <n v="2177"/>
    <s v="Fall 2017"/>
    <x v="3"/>
    <s v="EOT"/>
    <s v="PAFF"/>
    <x v="1"/>
    <x v="1"/>
    <s v="NRES"/>
    <x v="0"/>
    <n v="61"/>
  </r>
  <r>
    <x v="3"/>
    <n v="2227"/>
    <s v="Fall 2022"/>
    <x v="0"/>
    <s v="EOT"/>
    <s v="EDUC"/>
    <x v="2"/>
    <x v="0"/>
    <s v="RES"/>
    <x v="1"/>
    <n v="914"/>
  </r>
  <r>
    <x v="3"/>
    <n v="2197"/>
    <s v="Fall 2019"/>
    <x v="4"/>
    <s v="EOT"/>
    <s v="CLAS"/>
    <x v="7"/>
    <x v="1"/>
    <s v="RES"/>
    <x v="1"/>
    <n v="4921"/>
  </r>
  <r>
    <x v="3"/>
    <n v="2247"/>
    <s v="Fall 2024"/>
    <x v="10"/>
    <s v="EOT"/>
    <s v="BUSN"/>
    <x v="3"/>
    <x v="0"/>
    <s v="NRES"/>
    <x v="0"/>
    <n v="308"/>
  </r>
  <r>
    <x v="3"/>
    <n v="2177"/>
    <s v="Fall 2017"/>
    <x v="3"/>
    <s v="EOT"/>
    <s v="NODG"/>
    <x v="8"/>
    <x v="0"/>
    <s v="NRES"/>
    <x v="0"/>
    <n v="41"/>
  </r>
  <r>
    <x v="3"/>
    <n v="2227"/>
    <s v="Fall 2022"/>
    <x v="0"/>
    <s v="EOT"/>
    <s v="ENGR"/>
    <x v="6"/>
    <x v="1"/>
    <s v="RES"/>
    <x v="1"/>
    <n v="1129"/>
  </r>
  <r>
    <x v="3"/>
    <n v="2247"/>
    <s v="Fall 2024"/>
    <x v="10"/>
    <s v="EOT"/>
    <s v="NODG"/>
    <x v="8"/>
    <x v="0"/>
    <s v="RES"/>
    <x v="1"/>
    <n v="237"/>
  </r>
  <r>
    <x v="3"/>
    <n v="2157"/>
    <s v="Fall 2015"/>
    <x v="2"/>
    <s v="EOT"/>
    <s v="ARTM"/>
    <x v="0"/>
    <x v="1"/>
    <s v="RES"/>
    <x v="1"/>
    <n v="1023"/>
  </r>
  <r>
    <x v="3"/>
    <n v="2207"/>
    <s v="Fall 2020"/>
    <x v="9"/>
    <s v="EOT"/>
    <s v="EDUC"/>
    <x v="2"/>
    <x v="0"/>
    <s v="RES"/>
    <x v="1"/>
    <n v="1082"/>
  </r>
  <r>
    <x v="3"/>
    <n v="2247"/>
    <s v="Fall 2024"/>
    <x v="10"/>
    <s v="EOT"/>
    <s v="MEDS"/>
    <x v="11"/>
    <x v="0"/>
    <s v="RES"/>
    <x v="1"/>
    <n v="1"/>
  </r>
  <r>
    <x v="3"/>
    <n v="2187"/>
    <s v="Fall 2018"/>
    <x v="6"/>
    <s v="EOT"/>
    <s v="NOCR"/>
    <x v="14"/>
    <x v="3"/>
    <s v="NRES"/>
    <x v="0"/>
    <n v="1"/>
  </r>
  <r>
    <x v="3"/>
    <n v="2217"/>
    <s v="Fall 2021"/>
    <x v="8"/>
    <s v="EOT"/>
    <s v="NODG"/>
    <x v="8"/>
    <x v="0"/>
    <s v="NRES"/>
    <x v="0"/>
    <n v="36"/>
  </r>
  <r>
    <x v="3"/>
    <n v="2217"/>
    <s v="Fall 2021"/>
    <x v="8"/>
    <s v="EOT"/>
    <s v="PUBH"/>
    <x v="9"/>
    <x v="0"/>
    <s v="RES"/>
    <x v="1"/>
    <n v="3"/>
  </r>
  <r>
    <x v="3"/>
    <n v="2237"/>
    <s v="Fall 2023"/>
    <x v="5"/>
    <s v="EOT"/>
    <s v="PUBH"/>
    <x v="9"/>
    <x v="0"/>
    <s v="RES"/>
    <x v="1"/>
    <n v="4"/>
  </r>
  <r>
    <x v="3"/>
    <n v="2187"/>
    <s v="Fall 2018"/>
    <x v="6"/>
    <s v="EOT"/>
    <s v="CLAS"/>
    <x v="7"/>
    <x v="0"/>
    <s v="RES"/>
    <x v="1"/>
    <n v="454"/>
  </r>
  <r>
    <x v="3"/>
    <n v="2217"/>
    <s v="Fall 2021"/>
    <x v="8"/>
    <s v="EOT"/>
    <s v="BUSN"/>
    <x v="3"/>
    <x v="1"/>
    <s v="NRES"/>
    <x v="0"/>
    <n v="223"/>
  </r>
  <r>
    <x v="3"/>
    <n v="2227"/>
    <s v="Fall 2022"/>
    <x v="0"/>
    <s v="EOT"/>
    <s v="EDUC"/>
    <x v="2"/>
    <x v="0"/>
    <s v="NRES"/>
    <x v="0"/>
    <n v="112"/>
  </r>
  <r>
    <x v="3"/>
    <n v="2167"/>
    <s v="Fall 2016"/>
    <x v="1"/>
    <s v="EOT"/>
    <s v="ARPL"/>
    <x v="4"/>
    <x v="0"/>
    <s v="RES"/>
    <x v="1"/>
    <n v="332"/>
  </r>
  <r>
    <x v="3"/>
    <n v="2157"/>
    <s v="Fall 2015"/>
    <x v="2"/>
    <s v="EOT"/>
    <s v="EDUC"/>
    <x v="2"/>
    <x v="1"/>
    <s v="RES"/>
    <x v="1"/>
    <n v="148"/>
  </r>
  <r>
    <x v="4"/>
    <n v="2244"/>
    <s v="Summer 2024"/>
    <x v="10"/>
    <s v="EOT"/>
    <s v="CLAS"/>
    <x v="7"/>
    <x v="0"/>
    <s v="RES"/>
    <x v="1"/>
    <n v="365"/>
  </r>
  <r>
    <x v="4"/>
    <n v="2234"/>
    <s v="Summer 2023"/>
    <x v="5"/>
    <s v="EOT"/>
    <s v="PAFF"/>
    <x v="1"/>
    <x v="0"/>
    <s v="NRES"/>
    <x v="0"/>
    <n v="109"/>
  </r>
  <r>
    <x v="4"/>
    <n v="2257"/>
    <s v="Fall 2025"/>
    <x v="7"/>
    <s v="EOT"/>
    <s v="EDUC"/>
    <x v="2"/>
    <x v="1"/>
    <s v="RES"/>
    <x v="1"/>
    <n v="3118"/>
  </r>
  <r>
    <x v="4"/>
    <n v="2257"/>
    <s v="Fall 2025"/>
    <x v="7"/>
    <s v="EOT"/>
    <s v="NODG"/>
    <x v="8"/>
    <x v="1"/>
    <s v="RES"/>
    <x v="1"/>
    <n v="911"/>
  </r>
  <r>
    <x v="4"/>
    <n v="2167"/>
    <s v="Fall 2016"/>
    <x v="1"/>
    <s v="EOT"/>
    <s v="ARTM"/>
    <x v="0"/>
    <x v="1"/>
    <s v="RES"/>
    <x v="1"/>
    <n v="12350"/>
  </r>
  <r>
    <x v="4"/>
    <n v="2237"/>
    <s v="Fall 2023"/>
    <x v="5"/>
    <s v="EOT"/>
    <s v="MEDS"/>
    <x v="11"/>
    <x v="0"/>
    <s v="RES"/>
    <x v="1"/>
    <n v="25"/>
  </r>
  <r>
    <x v="4"/>
    <n v="2174"/>
    <s v="Summer 2017"/>
    <x v="3"/>
    <s v="EOT"/>
    <s v="EDUC"/>
    <x v="2"/>
    <x v="0"/>
    <s v="NRES"/>
    <x v="0"/>
    <n v="242"/>
  </r>
  <r>
    <x v="4"/>
    <n v="2224"/>
    <s v="Summer 2022"/>
    <x v="0"/>
    <s v="EOT"/>
    <s v="ARPL"/>
    <x v="4"/>
    <x v="1"/>
    <s v="NRES"/>
    <x v="0"/>
    <n v="58"/>
  </r>
  <r>
    <x v="4"/>
    <n v="2161"/>
    <s v="Spring 2016"/>
    <x v="2"/>
    <s v="EOT"/>
    <s v="NODG"/>
    <x v="8"/>
    <x v="1"/>
    <s v="RES"/>
    <x v="1"/>
    <n v="184"/>
  </r>
  <r>
    <x v="4"/>
    <n v="2244"/>
    <s v="Summer 2024"/>
    <x v="10"/>
    <s v="EOT"/>
    <s v="ARTM"/>
    <x v="0"/>
    <x v="0"/>
    <s v="RES"/>
    <x v="1"/>
    <n v="13"/>
  </r>
  <r>
    <x v="4"/>
    <n v="2211"/>
    <s v="Spring 2021"/>
    <x v="9"/>
    <s v="EOT"/>
    <s v="ENGR"/>
    <x v="6"/>
    <x v="0"/>
    <s v="RES"/>
    <x v="1"/>
    <n v="1479"/>
  </r>
  <r>
    <x v="4"/>
    <n v="2234"/>
    <s v="Summer 2023"/>
    <x v="5"/>
    <s v="EOT"/>
    <s v="CLAS"/>
    <x v="7"/>
    <x v="1"/>
    <s v="NRES"/>
    <x v="0"/>
    <n v="1201"/>
  </r>
  <r>
    <x v="4"/>
    <n v="2261"/>
    <s v="Spring 2026"/>
    <x v="7"/>
    <s v="CENSUS"/>
    <s v="ARPL"/>
    <x v="4"/>
    <x v="0"/>
    <s v="RES"/>
    <x v="1"/>
    <n v="3233"/>
  </r>
  <r>
    <x v="4"/>
    <n v="2247"/>
    <s v="Fall 2024"/>
    <x v="10"/>
    <s v="EOT"/>
    <s v="CONC"/>
    <x v="10"/>
    <x v="0"/>
    <s v="RES"/>
    <x v="1"/>
    <n v="6"/>
  </r>
  <r>
    <x v="4"/>
    <n v="2191"/>
    <s v="Spring 2019"/>
    <x v="6"/>
    <s v="EOT"/>
    <s v="EDUC"/>
    <x v="2"/>
    <x v="1"/>
    <s v="NRES"/>
    <x v="0"/>
    <n v="311"/>
  </r>
  <r>
    <x v="4"/>
    <n v="2231"/>
    <s v="Spring 2023"/>
    <x v="0"/>
    <s v="EOT"/>
    <s v="PAFF"/>
    <x v="1"/>
    <x v="1"/>
    <s v="NRES"/>
    <x v="0"/>
    <n v="411"/>
  </r>
  <r>
    <x v="4"/>
    <n v="2244"/>
    <s v="Summer 2024"/>
    <x v="10"/>
    <s v="EOT"/>
    <s v="ARPL"/>
    <x v="4"/>
    <x v="0"/>
    <s v="NRES"/>
    <x v="0"/>
    <n v="25"/>
  </r>
  <r>
    <x v="4"/>
    <n v="2254"/>
    <s v="Summer 2025"/>
    <x v="7"/>
    <s v="EOT"/>
    <s v="ENGR"/>
    <x v="6"/>
    <x v="1"/>
    <s v="NRES"/>
    <x v="0"/>
    <n v="867"/>
  </r>
  <r>
    <x v="4"/>
    <n v="2254"/>
    <s v="Summer 2025"/>
    <x v="7"/>
    <s v="EOT"/>
    <s v="EDUC"/>
    <x v="2"/>
    <x v="1"/>
    <s v="NRES"/>
    <x v="0"/>
    <n v="75"/>
  </r>
  <r>
    <x v="4"/>
    <n v="2234"/>
    <s v="Summer 2023"/>
    <x v="5"/>
    <s v="EOT"/>
    <s v="NODG"/>
    <x v="8"/>
    <x v="0"/>
    <s v="RES"/>
    <x v="1"/>
    <n v="407"/>
  </r>
  <r>
    <x v="4"/>
    <n v="2217"/>
    <s v="Fall 2021"/>
    <x v="8"/>
    <s v="EOT"/>
    <s v="NODG"/>
    <x v="8"/>
    <x v="1"/>
    <s v="NRES"/>
    <x v="0"/>
    <n v="168"/>
  </r>
  <r>
    <x v="4"/>
    <n v="2174"/>
    <s v="Summer 2017"/>
    <x v="3"/>
    <s v="EOT"/>
    <s v="MEDS"/>
    <x v="11"/>
    <x v="0"/>
    <s v="RES"/>
    <x v="1"/>
    <n v="6"/>
  </r>
  <r>
    <x v="4"/>
    <n v="2184"/>
    <s v="Summer 2018"/>
    <x v="6"/>
    <s v="EOT"/>
    <s v="BUSN"/>
    <x v="3"/>
    <x v="0"/>
    <s v="NRES"/>
    <x v="0"/>
    <n v="364"/>
  </r>
  <r>
    <x v="4"/>
    <n v="2261"/>
    <s v="Spring 2026"/>
    <x v="7"/>
    <s v="CENSUS"/>
    <s v="PAFF"/>
    <x v="1"/>
    <x v="1"/>
    <s v="RES"/>
    <x v="1"/>
    <n v="3742"/>
  </r>
  <r>
    <x v="4"/>
    <n v="2227"/>
    <s v="Fall 2022"/>
    <x v="0"/>
    <s v="EOT"/>
    <s v="PAFF"/>
    <x v="1"/>
    <x v="1"/>
    <s v="RES"/>
    <x v="1"/>
    <n v="3956"/>
  </r>
  <r>
    <x v="4"/>
    <n v="2241"/>
    <s v="Spring 2024"/>
    <x v="5"/>
    <s v="EOT"/>
    <s v="NODG"/>
    <x v="8"/>
    <x v="0"/>
    <s v="NRES"/>
    <x v="0"/>
    <n v="152"/>
  </r>
  <r>
    <x v="4"/>
    <n v="2154"/>
    <s v="Summer 2015"/>
    <x v="2"/>
    <s v="EOT"/>
    <s v="NODG"/>
    <x v="8"/>
    <x v="1"/>
    <s v="RES"/>
    <x v="1"/>
    <n v="616"/>
  </r>
  <r>
    <x v="4"/>
    <n v="2231"/>
    <s v="Spring 2023"/>
    <x v="0"/>
    <s v="EOT"/>
    <s v="EDUC"/>
    <x v="2"/>
    <x v="1"/>
    <s v="RES"/>
    <x v="1"/>
    <n v="2712"/>
  </r>
  <r>
    <x v="4"/>
    <n v="2161"/>
    <s v="Spring 2016"/>
    <x v="2"/>
    <s v="EOT"/>
    <s v="NOCR"/>
    <x v="14"/>
    <x v="3"/>
    <s v="NRES"/>
    <x v="0"/>
    <n v="24"/>
  </r>
  <r>
    <x v="3"/>
    <n v="2217"/>
    <s v="Fall 2021"/>
    <x v="8"/>
    <s v="EOT"/>
    <s v="CLAS"/>
    <x v="7"/>
    <x v="1"/>
    <s v="NRES"/>
    <x v="0"/>
    <n v="575"/>
  </r>
  <r>
    <x v="4"/>
    <n v="2237"/>
    <s v="Fall 2023"/>
    <x v="5"/>
    <s v="EOT"/>
    <s v="BUSN"/>
    <x v="3"/>
    <x v="0"/>
    <s v="NRES"/>
    <x v="0"/>
    <n v="2799"/>
  </r>
  <r>
    <x v="4"/>
    <n v="2237"/>
    <s v="Fall 2023"/>
    <x v="5"/>
    <s v="EOT"/>
    <s v="EDUC"/>
    <x v="2"/>
    <x v="1"/>
    <s v="RES"/>
    <x v="1"/>
    <n v="2741"/>
  </r>
  <r>
    <x v="4"/>
    <n v="2157"/>
    <s v="Fall 2015"/>
    <x v="2"/>
    <s v="EOT"/>
    <s v="CLAS"/>
    <x v="7"/>
    <x v="0"/>
    <s v="RES"/>
    <x v="1"/>
    <n v="2717"/>
  </r>
  <r>
    <x v="4"/>
    <n v="2171"/>
    <s v="Spring 2017"/>
    <x v="1"/>
    <s v="EOT"/>
    <s v="CLAS"/>
    <x v="7"/>
    <x v="1"/>
    <s v="NRES"/>
    <x v="0"/>
    <n v="9165"/>
  </r>
  <r>
    <x v="4"/>
    <n v="2161"/>
    <s v="Spring 2016"/>
    <x v="2"/>
    <s v="EOT"/>
    <s v="NODG"/>
    <x v="8"/>
    <x v="0"/>
    <s v="RES"/>
    <x v="1"/>
    <n v="1323"/>
  </r>
  <r>
    <x v="4"/>
    <n v="2201"/>
    <s v="Spring 2020"/>
    <x v="4"/>
    <s v="EOT"/>
    <s v="NOCR"/>
    <x v="14"/>
    <x v="3"/>
    <s v="RES"/>
    <x v="1"/>
    <n v="3"/>
  </r>
  <r>
    <x v="4"/>
    <n v="2197"/>
    <s v="Fall 2019"/>
    <x v="4"/>
    <s v="EOT"/>
    <s v="NODG"/>
    <x v="8"/>
    <x v="0"/>
    <s v="NRES"/>
    <x v="0"/>
    <n v="158"/>
  </r>
  <r>
    <x v="4"/>
    <n v="2177"/>
    <s v="Fall 2017"/>
    <x v="3"/>
    <s v="EOT"/>
    <s v="BUSN"/>
    <x v="3"/>
    <x v="0"/>
    <s v="NRES"/>
    <x v="0"/>
    <n v="1710"/>
  </r>
  <r>
    <x v="4"/>
    <n v="2181"/>
    <s v="Spring 2018"/>
    <x v="3"/>
    <s v="EOT"/>
    <s v="ARTM"/>
    <x v="0"/>
    <x v="0"/>
    <s v="NRES"/>
    <x v="0"/>
    <n v="69"/>
  </r>
  <r>
    <x v="4"/>
    <n v="2174"/>
    <s v="Summer 2017"/>
    <x v="3"/>
    <s v="EOT"/>
    <s v="CLAS"/>
    <x v="7"/>
    <x v="1"/>
    <s v="NRES"/>
    <x v="0"/>
    <n v="1854"/>
  </r>
  <r>
    <x v="4"/>
    <n v="2204"/>
    <s v="Summer 2020"/>
    <x v="9"/>
    <s v="EOT"/>
    <s v="PAFF"/>
    <x v="1"/>
    <x v="1"/>
    <s v="RES"/>
    <x v="1"/>
    <n v="991"/>
  </r>
  <r>
    <x v="4"/>
    <n v="2161"/>
    <s v="Spring 2016"/>
    <x v="2"/>
    <s v="EOT"/>
    <s v="EDUC"/>
    <x v="2"/>
    <x v="1"/>
    <s v="NRES"/>
    <x v="0"/>
    <n v="217"/>
  </r>
  <r>
    <x v="4"/>
    <n v="2187"/>
    <s v="Fall 2018"/>
    <x v="6"/>
    <s v="EOT"/>
    <s v="ARTM"/>
    <x v="0"/>
    <x v="0"/>
    <s v="RES"/>
    <x v="1"/>
    <n v="89"/>
  </r>
  <r>
    <x v="4"/>
    <n v="2167"/>
    <s v="Fall 2016"/>
    <x v="1"/>
    <s v="EOT"/>
    <s v="ENGR"/>
    <x v="6"/>
    <x v="1"/>
    <s v="RES"/>
    <x v="1"/>
    <n v="9162"/>
  </r>
  <r>
    <x v="4"/>
    <n v="2251"/>
    <s v="Spring 2025"/>
    <x v="10"/>
    <s v="EOT"/>
    <s v="PAFF"/>
    <x v="1"/>
    <x v="1"/>
    <s v="RES"/>
    <x v="1"/>
    <n v="3482"/>
  </r>
  <r>
    <x v="4"/>
    <n v="2254"/>
    <s v="Summer 2025"/>
    <x v="7"/>
    <s v="EOT"/>
    <s v="ENGR"/>
    <x v="6"/>
    <x v="1"/>
    <s v="RES"/>
    <x v="1"/>
    <n v="2190"/>
  </r>
  <r>
    <x v="4"/>
    <n v="2221"/>
    <s v="Spring 2022"/>
    <x v="8"/>
    <s v="EOT"/>
    <s v="NODG"/>
    <x v="8"/>
    <x v="0"/>
    <s v="RES"/>
    <x v="1"/>
    <n v="1082.5"/>
  </r>
  <r>
    <x v="4"/>
    <n v="2211"/>
    <s v="Spring 2021"/>
    <x v="9"/>
    <s v="EOT"/>
    <s v="PAFF"/>
    <x v="1"/>
    <x v="0"/>
    <s v="NRES"/>
    <x v="0"/>
    <n v="501"/>
  </r>
  <r>
    <x v="4"/>
    <n v="2261"/>
    <s v="Spring 2026"/>
    <x v="7"/>
    <s v="CENSUS"/>
    <s v="NURS"/>
    <x v="13"/>
    <x v="1"/>
    <s v="RES"/>
    <x v="1"/>
    <n v="14"/>
  </r>
  <r>
    <x v="4"/>
    <n v="2194"/>
    <s v="Summer 2019"/>
    <x v="4"/>
    <s v="EOT"/>
    <s v="BUSN"/>
    <x v="3"/>
    <x v="0"/>
    <s v="NRES"/>
    <x v="0"/>
    <n v="320"/>
  </r>
  <r>
    <x v="4"/>
    <n v="2244"/>
    <s v="Summer 2024"/>
    <x v="10"/>
    <s v="EOT"/>
    <s v="ENGR"/>
    <x v="6"/>
    <x v="0"/>
    <s v="RES"/>
    <x v="1"/>
    <n v="153"/>
  </r>
  <r>
    <x v="4"/>
    <n v="2204"/>
    <s v="Summer 2020"/>
    <x v="9"/>
    <s v="EOT"/>
    <s v="ARTM"/>
    <x v="0"/>
    <x v="1"/>
    <s v="NRES"/>
    <x v="0"/>
    <n v="210"/>
  </r>
  <r>
    <x v="4"/>
    <n v="2204"/>
    <s v="Summer 2020"/>
    <x v="9"/>
    <s v="EOT"/>
    <s v="EDUC"/>
    <x v="2"/>
    <x v="1"/>
    <s v="NRES"/>
    <x v="0"/>
    <n v="65"/>
  </r>
  <r>
    <x v="4"/>
    <n v="2254"/>
    <s v="Summer 2025"/>
    <x v="7"/>
    <s v="EOT"/>
    <s v="PAFF"/>
    <x v="1"/>
    <x v="0"/>
    <s v="RES"/>
    <x v="1"/>
    <n v="514"/>
  </r>
  <r>
    <x v="4"/>
    <n v="2254"/>
    <s v="Summer 2025"/>
    <x v="7"/>
    <s v="EOT"/>
    <s v="EDUC"/>
    <x v="2"/>
    <x v="0"/>
    <s v="RES"/>
    <x v="1"/>
    <n v="3209"/>
  </r>
  <r>
    <x v="4"/>
    <n v="2211"/>
    <s v="Spring 2021"/>
    <x v="9"/>
    <s v="EOT"/>
    <s v="ARTM"/>
    <x v="0"/>
    <x v="1"/>
    <s v="NRES"/>
    <x v="0"/>
    <n v="2287"/>
  </r>
  <r>
    <x v="4"/>
    <n v="2154"/>
    <s v="Summer 2015"/>
    <x v="2"/>
    <s v="EOT"/>
    <s v="PUBH"/>
    <x v="9"/>
    <x v="0"/>
    <s v="RES"/>
    <x v="1"/>
    <n v="5"/>
  </r>
  <r>
    <x v="4"/>
    <n v="2244"/>
    <s v="Summer 2024"/>
    <x v="10"/>
    <s v="EOT"/>
    <s v="BUSN"/>
    <x v="3"/>
    <x v="1"/>
    <s v="RES"/>
    <x v="1"/>
    <n v="4372"/>
  </r>
  <r>
    <x v="4"/>
    <n v="2161"/>
    <s v="Spring 2016"/>
    <x v="2"/>
    <s v="EOT"/>
    <s v="BUSN"/>
    <x v="3"/>
    <x v="0"/>
    <s v="NRES"/>
    <x v="0"/>
    <n v="1448"/>
  </r>
  <r>
    <x v="4"/>
    <n v="2204"/>
    <s v="Summer 2020"/>
    <x v="9"/>
    <s v="EOT"/>
    <s v="EDUC"/>
    <x v="2"/>
    <x v="0"/>
    <s v="RES"/>
    <x v="1"/>
    <n v="4255"/>
  </r>
  <r>
    <x v="4"/>
    <n v="2194"/>
    <s v="Summer 2019"/>
    <x v="4"/>
    <s v="EOT"/>
    <s v="ARTM"/>
    <x v="0"/>
    <x v="1"/>
    <s v="RES"/>
    <x v="1"/>
    <n v="1091"/>
  </r>
  <r>
    <x v="4"/>
    <n v="2201"/>
    <s v="Spring 2020"/>
    <x v="4"/>
    <s v="EOT"/>
    <s v="CLAS"/>
    <x v="7"/>
    <x v="0"/>
    <s v="NRES"/>
    <x v="0"/>
    <n v="507.5"/>
  </r>
  <r>
    <x v="4"/>
    <n v="2207"/>
    <s v="Fall 2020"/>
    <x v="9"/>
    <s v="EOT"/>
    <s v="PUBH"/>
    <x v="9"/>
    <x v="0"/>
    <s v="RES"/>
    <x v="1"/>
    <n v="11"/>
  </r>
  <r>
    <x v="4"/>
    <n v="2174"/>
    <s v="Summer 2017"/>
    <x v="3"/>
    <s v="EOT"/>
    <s v="NODG"/>
    <x v="8"/>
    <x v="1"/>
    <s v="NRES"/>
    <x v="0"/>
    <n v="64"/>
  </r>
  <r>
    <x v="4"/>
    <n v="2257"/>
    <s v="Fall 2025"/>
    <x v="7"/>
    <s v="EOT"/>
    <s v="PAFF"/>
    <x v="1"/>
    <x v="0"/>
    <s v="NRES"/>
    <x v="0"/>
    <n v="288"/>
  </r>
  <r>
    <x v="4"/>
    <n v="2177"/>
    <s v="Fall 2017"/>
    <x v="3"/>
    <s v="EOT"/>
    <s v="ARTM"/>
    <x v="0"/>
    <x v="1"/>
    <s v="RES"/>
    <x v="1"/>
    <n v="12611"/>
  </r>
  <r>
    <x v="4"/>
    <n v="2181"/>
    <s v="Spring 2018"/>
    <x v="3"/>
    <s v="EOT"/>
    <s v="EDUC"/>
    <x v="2"/>
    <x v="0"/>
    <s v="RES"/>
    <x v="1"/>
    <n v="5880"/>
  </r>
  <r>
    <x v="4"/>
    <n v="2251"/>
    <s v="Spring 2025"/>
    <x v="10"/>
    <s v="EOT"/>
    <s v="CLAS"/>
    <x v="7"/>
    <x v="0"/>
    <s v="RES"/>
    <x v="1"/>
    <n v="2311.5"/>
  </r>
  <r>
    <x v="4"/>
    <n v="2244"/>
    <s v="Summer 2024"/>
    <x v="10"/>
    <s v="EOT"/>
    <s v="EDUC"/>
    <x v="2"/>
    <x v="1"/>
    <s v="NRES"/>
    <x v="0"/>
    <n v="83"/>
  </r>
  <r>
    <x v="4"/>
    <n v="2261"/>
    <s v="Spring 2026"/>
    <x v="7"/>
    <s v="CENSUS"/>
    <s v="PAFF"/>
    <x v="1"/>
    <x v="1"/>
    <s v="NRES"/>
    <x v="0"/>
    <n v="352"/>
  </r>
  <r>
    <x v="4"/>
    <n v="2197"/>
    <s v="Fall 2019"/>
    <x v="4"/>
    <s v="EOT"/>
    <s v="ARPL"/>
    <x v="4"/>
    <x v="0"/>
    <s v="NRES"/>
    <x v="0"/>
    <n v="680"/>
  </r>
  <r>
    <x v="4"/>
    <n v="2171"/>
    <s v="Spring 2017"/>
    <x v="1"/>
    <s v="EOT"/>
    <s v="PAFF"/>
    <x v="1"/>
    <x v="0"/>
    <s v="NRES"/>
    <x v="0"/>
    <n v="558"/>
  </r>
  <r>
    <x v="4"/>
    <n v="2184"/>
    <s v="Summer 2018"/>
    <x v="6"/>
    <s v="EOT"/>
    <s v="NODG"/>
    <x v="8"/>
    <x v="1"/>
    <s v="RES"/>
    <x v="1"/>
    <n v="763"/>
  </r>
  <r>
    <x v="4"/>
    <n v="2214"/>
    <s v="Summer 2021"/>
    <x v="8"/>
    <s v="EOT"/>
    <s v="PAFF"/>
    <x v="1"/>
    <x v="0"/>
    <s v="RES"/>
    <x v="1"/>
    <n v="910"/>
  </r>
  <r>
    <x v="4"/>
    <n v="2171"/>
    <s v="Spring 2017"/>
    <x v="1"/>
    <s v="EOT"/>
    <s v="NODG"/>
    <x v="8"/>
    <x v="0"/>
    <s v="NRES"/>
    <x v="0"/>
    <n v="235"/>
  </r>
  <r>
    <x v="4"/>
    <n v="2237"/>
    <s v="Fall 2023"/>
    <x v="5"/>
    <s v="EOT"/>
    <s v="BUSN"/>
    <x v="3"/>
    <x v="1"/>
    <s v="RES"/>
    <x v="1"/>
    <n v="21764"/>
  </r>
  <r>
    <x v="4"/>
    <n v="2257"/>
    <s v="Fall 2025"/>
    <x v="7"/>
    <s v="EOT"/>
    <s v="NODG"/>
    <x v="8"/>
    <x v="0"/>
    <s v="NRES"/>
    <x v="0"/>
    <n v="199"/>
  </r>
  <r>
    <x v="4"/>
    <n v="2254"/>
    <s v="Summer 2025"/>
    <x v="7"/>
    <s v="EOT"/>
    <s v="CLAS"/>
    <x v="7"/>
    <x v="1"/>
    <s v="RES"/>
    <x v="1"/>
    <n v="7807"/>
  </r>
  <r>
    <x v="4"/>
    <n v="2174"/>
    <s v="Summer 2017"/>
    <x v="3"/>
    <s v="EOT"/>
    <s v="CLAS"/>
    <x v="7"/>
    <x v="0"/>
    <s v="RES"/>
    <x v="1"/>
    <n v="397"/>
  </r>
  <r>
    <x v="4"/>
    <n v="2164"/>
    <s v="Summer 2016"/>
    <x v="1"/>
    <s v="EOT"/>
    <s v="ENGR"/>
    <x v="6"/>
    <x v="0"/>
    <s v="RES"/>
    <x v="1"/>
    <n v="172"/>
  </r>
  <r>
    <x v="4"/>
    <n v="2247"/>
    <s v="Fall 2024"/>
    <x v="10"/>
    <s v="EOT"/>
    <s v="PAFF"/>
    <x v="1"/>
    <x v="1"/>
    <s v="RES"/>
    <x v="1"/>
    <n v="3697"/>
  </r>
  <r>
    <x v="4"/>
    <n v="2221"/>
    <s v="Spring 2022"/>
    <x v="8"/>
    <s v="EOT"/>
    <s v="BUSN"/>
    <x v="3"/>
    <x v="0"/>
    <s v="NRES"/>
    <x v="0"/>
    <n v="2293"/>
  </r>
  <r>
    <x v="4"/>
    <n v="2247"/>
    <s v="Fall 2024"/>
    <x v="10"/>
    <s v="EOT"/>
    <s v="ARTM"/>
    <x v="0"/>
    <x v="1"/>
    <s v="RES"/>
    <x v="1"/>
    <n v="12790"/>
  </r>
  <r>
    <x v="4"/>
    <n v="2234"/>
    <s v="Summer 2023"/>
    <x v="5"/>
    <s v="EOT"/>
    <s v="ARPL"/>
    <x v="4"/>
    <x v="1"/>
    <s v="NRES"/>
    <x v="0"/>
    <n v="49"/>
  </r>
  <r>
    <x v="4"/>
    <n v="2254"/>
    <s v="Summer 2025"/>
    <x v="7"/>
    <s v="EOT"/>
    <s v="ARTM"/>
    <x v="0"/>
    <x v="0"/>
    <s v="RES"/>
    <x v="1"/>
    <n v="29"/>
  </r>
  <r>
    <x v="4"/>
    <n v="2251"/>
    <s v="Spring 2025"/>
    <x v="10"/>
    <s v="EOT"/>
    <s v="ARTM"/>
    <x v="0"/>
    <x v="0"/>
    <s v="NRES"/>
    <x v="0"/>
    <n v="28"/>
  </r>
  <r>
    <x v="4"/>
    <n v="2257"/>
    <s v="Fall 2025"/>
    <x v="7"/>
    <s v="EOT"/>
    <s v="ARPL"/>
    <x v="4"/>
    <x v="1"/>
    <s v="RES"/>
    <x v="1"/>
    <n v="5628"/>
  </r>
  <r>
    <x v="4"/>
    <n v="2217"/>
    <s v="Fall 2021"/>
    <x v="8"/>
    <s v="EOT"/>
    <s v="PAFF"/>
    <x v="1"/>
    <x v="1"/>
    <s v="NRES"/>
    <x v="0"/>
    <n v="582"/>
  </r>
  <r>
    <x v="4"/>
    <n v="2171"/>
    <s v="Spring 2017"/>
    <x v="1"/>
    <s v="EOT"/>
    <s v="PAFF"/>
    <x v="1"/>
    <x v="1"/>
    <s v="NRES"/>
    <x v="0"/>
    <n v="589"/>
  </r>
  <r>
    <x v="4"/>
    <n v="2241"/>
    <s v="Spring 2024"/>
    <x v="5"/>
    <s v="EOT"/>
    <s v="ENGR"/>
    <x v="6"/>
    <x v="0"/>
    <s v="RES"/>
    <x v="1"/>
    <n v="950"/>
  </r>
  <r>
    <x v="4"/>
    <n v="2157"/>
    <s v="Fall 2015"/>
    <x v="2"/>
    <s v="EOT"/>
    <s v="ARTM"/>
    <x v="0"/>
    <x v="1"/>
    <s v="NRES"/>
    <x v="0"/>
    <n v="2026"/>
  </r>
  <r>
    <x v="4"/>
    <n v="2197"/>
    <s v="Fall 2019"/>
    <x v="4"/>
    <s v="EOT"/>
    <s v="BUSN"/>
    <x v="3"/>
    <x v="0"/>
    <s v="NRES"/>
    <x v="0"/>
    <n v="1356"/>
  </r>
  <r>
    <x v="4"/>
    <n v="2161"/>
    <s v="Spring 2016"/>
    <x v="2"/>
    <s v="EOT"/>
    <s v="ARTM"/>
    <x v="0"/>
    <x v="0"/>
    <s v="NRES"/>
    <x v="0"/>
    <n v="32"/>
  </r>
  <r>
    <x v="4"/>
    <n v="2247"/>
    <s v="Fall 2024"/>
    <x v="10"/>
    <s v="EOT"/>
    <s v="CLAS"/>
    <x v="7"/>
    <x v="0"/>
    <s v="RES"/>
    <x v="1"/>
    <n v="2446"/>
  </r>
  <r>
    <x v="4"/>
    <n v="2244"/>
    <s v="Summer 2024"/>
    <x v="10"/>
    <s v="EOT"/>
    <s v="PAFF"/>
    <x v="1"/>
    <x v="0"/>
    <s v="NRES"/>
    <x v="0"/>
    <n v="90"/>
  </r>
  <r>
    <x v="4"/>
    <n v="2194"/>
    <s v="Summer 2019"/>
    <x v="4"/>
    <s v="EOT"/>
    <s v="ENGR"/>
    <x v="6"/>
    <x v="0"/>
    <s v="NRES"/>
    <x v="0"/>
    <n v="94"/>
  </r>
  <r>
    <x v="4"/>
    <n v="2191"/>
    <s v="Spring 2019"/>
    <x v="6"/>
    <s v="EOT"/>
    <s v="ARTM"/>
    <x v="0"/>
    <x v="0"/>
    <s v="NRES"/>
    <x v="0"/>
    <n v="62"/>
  </r>
  <r>
    <x v="4"/>
    <n v="2217"/>
    <s v="Fall 2021"/>
    <x v="8"/>
    <s v="EOT"/>
    <s v="EDUC"/>
    <x v="2"/>
    <x v="0"/>
    <s v="RES"/>
    <x v="1"/>
    <n v="6558"/>
  </r>
  <r>
    <x v="4"/>
    <n v="2227"/>
    <s v="Fall 2022"/>
    <x v="0"/>
    <s v="EOT"/>
    <s v="ARPL"/>
    <x v="4"/>
    <x v="1"/>
    <s v="RES"/>
    <x v="1"/>
    <n v="4507"/>
  </r>
  <r>
    <x v="4"/>
    <n v="2204"/>
    <s v="Summer 2020"/>
    <x v="9"/>
    <s v="EOT"/>
    <s v="CONC"/>
    <x v="10"/>
    <x v="1"/>
    <s v="RES"/>
    <x v="1"/>
    <n v="3"/>
  </r>
  <r>
    <x v="4"/>
    <n v="2184"/>
    <s v="Summer 2018"/>
    <x v="6"/>
    <s v="EOT"/>
    <s v="PAFF"/>
    <x v="1"/>
    <x v="1"/>
    <s v="NRES"/>
    <x v="0"/>
    <n v="267"/>
  </r>
  <r>
    <x v="4"/>
    <n v="2201"/>
    <s v="Spring 2020"/>
    <x v="4"/>
    <s v="EOT"/>
    <s v="NODG"/>
    <x v="8"/>
    <x v="0"/>
    <s v="RES"/>
    <x v="1"/>
    <n v="1391"/>
  </r>
  <r>
    <x v="4"/>
    <n v="2237"/>
    <s v="Fall 2023"/>
    <x v="5"/>
    <s v="EOT"/>
    <s v="EDUC"/>
    <x v="2"/>
    <x v="0"/>
    <s v="NRES"/>
    <x v="0"/>
    <n v="764"/>
  </r>
  <r>
    <x v="4"/>
    <n v="2154"/>
    <s v="Summer 2015"/>
    <x v="2"/>
    <s v="EOT"/>
    <s v="ARPL"/>
    <x v="4"/>
    <x v="1"/>
    <s v="RES"/>
    <x v="1"/>
    <n v="343"/>
  </r>
  <r>
    <x v="4"/>
    <n v="2181"/>
    <s v="Spring 2018"/>
    <x v="3"/>
    <s v="EOT"/>
    <s v="PAFF"/>
    <x v="1"/>
    <x v="1"/>
    <s v="RES"/>
    <x v="1"/>
    <n v="3798"/>
  </r>
  <r>
    <x v="4"/>
    <n v="2187"/>
    <s v="Fall 2018"/>
    <x v="6"/>
    <s v="EOT"/>
    <s v="ARPL"/>
    <x v="4"/>
    <x v="0"/>
    <s v="RES"/>
    <x v="1"/>
    <n v="4052"/>
  </r>
  <r>
    <x v="4"/>
    <n v="2164"/>
    <s v="Summer 2016"/>
    <x v="1"/>
    <s v="EOT"/>
    <s v="ARPL"/>
    <x v="4"/>
    <x v="0"/>
    <s v="RES"/>
    <x v="1"/>
    <n v="332"/>
  </r>
  <r>
    <x v="4"/>
    <n v="2194"/>
    <s v="Summer 2019"/>
    <x v="4"/>
    <s v="EOT"/>
    <s v="ENGR"/>
    <x v="6"/>
    <x v="1"/>
    <s v="RES"/>
    <x v="1"/>
    <n v="1822"/>
  </r>
  <r>
    <x v="4"/>
    <n v="2211"/>
    <s v="Spring 2021"/>
    <x v="9"/>
    <s v="EOT"/>
    <s v="ARPL"/>
    <x v="4"/>
    <x v="0"/>
    <s v="RES"/>
    <x v="1"/>
    <n v="3805"/>
  </r>
  <r>
    <x v="4"/>
    <n v="2187"/>
    <s v="Fall 2018"/>
    <x v="6"/>
    <s v="EOT"/>
    <s v="CLAS"/>
    <x v="7"/>
    <x v="1"/>
    <s v="NRES"/>
    <x v="0"/>
    <n v="10859"/>
  </r>
  <r>
    <x v="4"/>
    <n v="2234"/>
    <s v="Summer 2023"/>
    <x v="5"/>
    <s v="EOT"/>
    <s v="MEDS"/>
    <x v="11"/>
    <x v="0"/>
    <s v="RES"/>
    <x v="1"/>
    <n v="5"/>
  </r>
  <r>
    <x v="4"/>
    <n v="2191"/>
    <s v="Spring 2019"/>
    <x v="6"/>
    <s v="EOT"/>
    <s v="PUBH"/>
    <x v="9"/>
    <x v="0"/>
    <s v="NRES"/>
    <x v="0"/>
    <n v="12"/>
  </r>
  <r>
    <x v="4"/>
    <n v="2261"/>
    <s v="Spring 2026"/>
    <x v="7"/>
    <s v="CENSUS"/>
    <s v="NOCR"/>
    <x v="14"/>
    <x v="3"/>
    <s v="NRES"/>
    <x v="0"/>
    <n v="3"/>
  </r>
  <r>
    <x v="4"/>
    <n v="2181"/>
    <s v="Spring 2018"/>
    <x v="3"/>
    <s v="EOT"/>
    <s v="CLAS"/>
    <x v="7"/>
    <x v="1"/>
    <s v="NRES"/>
    <x v="0"/>
    <n v="9836"/>
  </r>
  <r>
    <x v="4"/>
    <n v="2211"/>
    <s v="Spring 2021"/>
    <x v="9"/>
    <s v="EOT"/>
    <s v="CLAS"/>
    <x v="7"/>
    <x v="1"/>
    <s v="RES"/>
    <x v="1"/>
    <n v="47714"/>
  </r>
  <r>
    <x v="4"/>
    <n v="2244"/>
    <s v="Summer 2024"/>
    <x v="10"/>
    <s v="EOT"/>
    <s v="PAFF"/>
    <x v="1"/>
    <x v="1"/>
    <s v="NRES"/>
    <x v="0"/>
    <n v="58"/>
  </r>
  <r>
    <x v="4"/>
    <n v="2224"/>
    <s v="Summer 2022"/>
    <x v="0"/>
    <s v="EOT"/>
    <s v="EDUC"/>
    <x v="2"/>
    <x v="1"/>
    <s v="RES"/>
    <x v="1"/>
    <n v="522"/>
  </r>
  <r>
    <x v="4"/>
    <n v="2154"/>
    <s v="Summer 2015"/>
    <x v="2"/>
    <s v="EOT"/>
    <s v="EDUC"/>
    <x v="2"/>
    <x v="1"/>
    <s v="NRES"/>
    <x v="0"/>
    <n v="19"/>
  </r>
  <r>
    <x v="4"/>
    <n v="2254"/>
    <s v="Summer 2025"/>
    <x v="7"/>
    <s v="EOT"/>
    <s v="ENGR"/>
    <x v="6"/>
    <x v="0"/>
    <s v="NRES"/>
    <x v="0"/>
    <n v="128"/>
  </r>
  <r>
    <x v="4"/>
    <n v="2167"/>
    <s v="Fall 2016"/>
    <x v="1"/>
    <s v="EOT"/>
    <s v="PAFF"/>
    <x v="1"/>
    <x v="0"/>
    <s v="NRES"/>
    <x v="0"/>
    <n v="522"/>
  </r>
  <r>
    <x v="4"/>
    <n v="2177"/>
    <s v="Fall 2017"/>
    <x v="3"/>
    <s v="EOT"/>
    <s v="EDUC"/>
    <x v="2"/>
    <x v="1"/>
    <s v="RES"/>
    <x v="1"/>
    <n v="3040"/>
  </r>
  <r>
    <x v="4"/>
    <n v="2217"/>
    <s v="Fall 2021"/>
    <x v="8"/>
    <s v="EOT"/>
    <s v="EDUC"/>
    <x v="2"/>
    <x v="1"/>
    <s v="RES"/>
    <x v="1"/>
    <n v="3217"/>
  </r>
  <r>
    <x v="4"/>
    <n v="2177"/>
    <s v="Fall 2017"/>
    <x v="3"/>
    <s v="EOT"/>
    <s v="NOCR"/>
    <x v="14"/>
    <x v="3"/>
    <s v="RES"/>
    <x v="1"/>
    <n v="3"/>
  </r>
  <r>
    <x v="4"/>
    <n v="2157"/>
    <s v="Fall 2015"/>
    <x v="2"/>
    <s v="EOT"/>
    <s v="MEDS"/>
    <x v="11"/>
    <x v="0"/>
    <s v="RES"/>
    <x v="1"/>
    <n v="6"/>
  </r>
  <r>
    <x v="4"/>
    <n v="2221"/>
    <s v="Spring 2022"/>
    <x v="8"/>
    <s v="EOT"/>
    <s v="EDUC"/>
    <x v="2"/>
    <x v="1"/>
    <s v="RES"/>
    <x v="1"/>
    <n v="2930"/>
  </r>
  <r>
    <x v="4"/>
    <n v="2217"/>
    <s v="Fall 2021"/>
    <x v="8"/>
    <s v="EOT"/>
    <s v="BUSN"/>
    <x v="3"/>
    <x v="0"/>
    <s v="RES"/>
    <x v="1"/>
    <n v="7236"/>
  </r>
  <r>
    <x v="4"/>
    <n v="2241"/>
    <s v="Spring 2024"/>
    <x v="5"/>
    <s v="EOT"/>
    <s v="EDUC"/>
    <x v="2"/>
    <x v="1"/>
    <s v="NRES"/>
    <x v="0"/>
    <n v="335"/>
  </r>
  <r>
    <x v="4"/>
    <n v="2177"/>
    <s v="Fall 2017"/>
    <x v="3"/>
    <s v="EOT"/>
    <s v="BUSN"/>
    <x v="3"/>
    <x v="1"/>
    <s v="RES"/>
    <x v="1"/>
    <n v="16693"/>
  </r>
  <r>
    <x v="4"/>
    <n v="2217"/>
    <s v="Fall 2021"/>
    <x v="8"/>
    <s v="EOT"/>
    <s v="CONC"/>
    <x v="10"/>
    <x v="0"/>
    <s v="RES"/>
    <x v="1"/>
    <n v="5"/>
  </r>
  <r>
    <x v="4"/>
    <n v="2221"/>
    <s v="Spring 2022"/>
    <x v="8"/>
    <s v="EOT"/>
    <s v="NOCR"/>
    <x v="14"/>
    <x v="3"/>
    <s v="RES"/>
    <x v="1"/>
    <n v="9"/>
  </r>
  <r>
    <x v="4"/>
    <n v="2164"/>
    <s v="Summer 2016"/>
    <x v="1"/>
    <s v="EOT"/>
    <s v="EDUC"/>
    <x v="2"/>
    <x v="1"/>
    <s v="RES"/>
    <x v="1"/>
    <n v="350"/>
  </r>
  <r>
    <x v="4"/>
    <n v="2164"/>
    <s v="Summer 2016"/>
    <x v="1"/>
    <s v="EOT"/>
    <s v="CLAS"/>
    <x v="7"/>
    <x v="0"/>
    <s v="NRES"/>
    <x v="0"/>
    <n v="73"/>
  </r>
  <r>
    <x v="4"/>
    <n v="2157"/>
    <s v="Fall 2015"/>
    <x v="2"/>
    <s v="EOT"/>
    <s v="ARPL"/>
    <x v="4"/>
    <x v="0"/>
    <s v="RES"/>
    <x v="1"/>
    <n v="3807"/>
  </r>
  <r>
    <x v="4"/>
    <n v="2171"/>
    <s v="Spring 2017"/>
    <x v="1"/>
    <s v="EOT"/>
    <s v="ENGR"/>
    <x v="6"/>
    <x v="1"/>
    <s v="RES"/>
    <x v="1"/>
    <n v="8996"/>
  </r>
  <r>
    <x v="4"/>
    <n v="2214"/>
    <s v="Summer 2021"/>
    <x v="8"/>
    <s v="EOT"/>
    <s v="BUSN"/>
    <x v="3"/>
    <x v="0"/>
    <s v="RES"/>
    <x v="1"/>
    <n v="2651"/>
  </r>
  <r>
    <x v="4"/>
    <n v="2211"/>
    <s v="Spring 2021"/>
    <x v="9"/>
    <s v="EOT"/>
    <s v="EDUC"/>
    <x v="2"/>
    <x v="1"/>
    <s v="RES"/>
    <x v="1"/>
    <n v="2854"/>
  </r>
  <r>
    <x v="4"/>
    <n v="2154"/>
    <s v="Summer 2015"/>
    <x v="2"/>
    <s v="EOT"/>
    <s v="ARPL"/>
    <x v="4"/>
    <x v="1"/>
    <s v="NRES"/>
    <x v="0"/>
    <n v="92"/>
  </r>
  <r>
    <x v="4"/>
    <n v="2231"/>
    <s v="Spring 2023"/>
    <x v="0"/>
    <s v="EOT"/>
    <s v="ARTM"/>
    <x v="0"/>
    <x v="1"/>
    <s v="NRES"/>
    <x v="0"/>
    <n v="2952"/>
  </r>
  <r>
    <x v="4"/>
    <n v="2254"/>
    <s v="Summer 2025"/>
    <x v="7"/>
    <s v="EOT"/>
    <s v="ARTM"/>
    <x v="0"/>
    <x v="0"/>
    <s v="NRES"/>
    <x v="0"/>
    <n v="3"/>
  </r>
  <r>
    <x v="4"/>
    <n v="2207"/>
    <s v="Fall 2020"/>
    <x v="9"/>
    <s v="EOT"/>
    <s v="ENGR"/>
    <x v="6"/>
    <x v="1"/>
    <s v="NRES"/>
    <x v="0"/>
    <n v="2720"/>
  </r>
  <r>
    <x v="4"/>
    <n v="2221"/>
    <s v="Spring 2022"/>
    <x v="8"/>
    <s v="EOT"/>
    <s v="EDUC"/>
    <x v="2"/>
    <x v="0"/>
    <s v="NRES"/>
    <x v="0"/>
    <n v="759"/>
  </r>
  <r>
    <x v="4"/>
    <n v="2157"/>
    <s v="Fall 2015"/>
    <x v="2"/>
    <s v="EOT"/>
    <s v="NODG"/>
    <x v="8"/>
    <x v="1"/>
    <s v="RES"/>
    <x v="1"/>
    <n v="213"/>
  </r>
  <r>
    <x v="4"/>
    <n v="2177"/>
    <s v="Fall 2017"/>
    <x v="3"/>
    <s v="EOT"/>
    <s v="NODG"/>
    <x v="8"/>
    <x v="1"/>
    <s v="RES"/>
    <x v="1"/>
    <n v="625"/>
  </r>
  <r>
    <x v="4"/>
    <n v="2211"/>
    <s v="Spring 2021"/>
    <x v="9"/>
    <s v="EOT"/>
    <s v="NOCR"/>
    <x v="14"/>
    <x v="3"/>
    <s v="RES"/>
    <x v="1"/>
    <n v="11"/>
  </r>
  <r>
    <x v="4"/>
    <n v="2204"/>
    <s v="Summer 2020"/>
    <x v="9"/>
    <s v="EOT"/>
    <s v="NODG"/>
    <x v="8"/>
    <x v="0"/>
    <s v="RES"/>
    <x v="1"/>
    <n v="732"/>
  </r>
  <r>
    <x v="4"/>
    <n v="2261"/>
    <s v="Spring 2026"/>
    <x v="7"/>
    <s v="CENSUS"/>
    <s v="EDUC"/>
    <x v="2"/>
    <x v="1"/>
    <s v="RES"/>
    <x v="1"/>
    <n v="2915"/>
  </r>
  <r>
    <x v="4"/>
    <n v="2211"/>
    <s v="Spring 2021"/>
    <x v="9"/>
    <s v="EOT"/>
    <s v="ARTM"/>
    <x v="0"/>
    <x v="0"/>
    <s v="RES"/>
    <x v="1"/>
    <n v="122"/>
  </r>
  <r>
    <x v="4"/>
    <n v="2237"/>
    <s v="Fall 2023"/>
    <x v="5"/>
    <s v="EOT"/>
    <s v="NODG"/>
    <x v="8"/>
    <x v="0"/>
    <s v="NRES"/>
    <x v="0"/>
    <n v="163"/>
  </r>
  <r>
    <x v="4"/>
    <n v="2154"/>
    <s v="Summer 2015"/>
    <x v="2"/>
    <s v="EOT"/>
    <s v="PAFF"/>
    <x v="1"/>
    <x v="1"/>
    <s v="NRES"/>
    <x v="0"/>
    <n v="22"/>
  </r>
  <r>
    <x v="4"/>
    <n v="2164"/>
    <s v="Summer 2016"/>
    <x v="1"/>
    <s v="EOT"/>
    <s v="CLAS"/>
    <x v="7"/>
    <x v="0"/>
    <s v="RES"/>
    <x v="1"/>
    <n v="476"/>
  </r>
  <r>
    <x v="4"/>
    <n v="2167"/>
    <s v="Fall 2016"/>
    <x v="1"/>
    <s v="EOT"/>
    <s v="NODG"/>
    <x v="8"/>
    <x v="0"/>
    <s v="NRES"/>
    <x v="0"/>
    <n v="185"/>
  </r>
  <r>
    <x v="4"/>
    <n v="2237"/>
    <s v="Fall 2023"/>
    <x v="5"/>
    <s v="EOT"/>
    <s v="ENGR"/>
    <x v="6"/>
    <x v="1"/>
    <s v="NRES"/>
    <x v="0"/>
    <n v="3091"/>
  </r>
  <r>
    <x v="4"/>
    <n v="2167"/>
    <s v="Fall 2016"/>
    <x v="1"/>
    <s v="EOT"/>
    <s v="NULL"/>
    <x v="12"/>
    <x v="2"/>
    <s v="RES"/>
    <x v="1"/>
    <n v="6"/>
  </r>
  <r>
    <x v="4"/>
    <n v="2244"/>
    <s v="Summer 2024"/>
    <x v="10"/>
    <s v="EOT"/>
    <s v="BUSN"/>
    <x v="3"/>
    <x v="0"/>
    <s v="NRES"/>
    <x v="0"/>
    <n v="393"/>
  </r>
  <r>
    <x v="4"/>
    <n v="2221"/>
    <s v="Spring 2022"/>
    <x v="8"/>
    <s v="EOT"/>
    <s v="CLAS"/>
    <x v="7"/>
    <x v="0"/>
    <s v="NRES"/>
    <x v="0"/>
    <n v="527"/>
  </r>
  <r>
    <x v="4"/>
    <n v="2207"/>
    <s v="Fall 2020"/>
    <x v="9"/>
    <s v="EOT"/>
    <s v="EDUC"/>
    <x v="2"/>
    <x v="1"/>
    <s v="NRES"/>
    <x v="0"/>
    <n v="312"/>
  </r>
  <r>
    <x v="4"/>
    <n v="2207"/>
    <s v="Fall 2020"/>
    <x v="9"/>
    <s v="EOT"/>
    <s v="CLAS"/>
    <x v="7"/>
    <x v="1"/>
    <s v="NRES"/>
    <x v="0"/>
    <n v="7400"/>
  </r>
  <r>
    <x v="4"/>
    <n v="2214"/>
    <s v="Summer 2021"/>
    <x v="8"/>
    <s v="EOT"/>
    <s v="ARPL"/>
    <x v="4"/>
    <x v="0"/>
    <s v="NRES"/>
    <x v="0"/>
    <n v="123"/>
  </r>
  <r>
    <x v="4"/>
    <n v="2241"/>
    <s v="Spring 2024"/>
    <x v="5"/>
    <s v="EOT"/>
    <s v="EDUC"/>
    <x v="2"/>
    <x v="0"/>
    <s v="NRES"/>
    <x v="0"/>
    <n v="793"/>
  </r>
  <r>
    <x v="4"/>
    <n v="2187"/>
    <s v="Fall 2018"/>
    <x v="6"/>
    <s v="EOT"/>
    <s v="EDUC"/>
    <x v="2"/>
    <x v="0"/>
    <s v="NRES"/>
    <x v="0"/>
    <n v="484"/>
  </r>
  <r>
    <x v="4"/>
    <n v="2227"/>
    <s v="Fall 2022"/>
    <x v="0"/>
    <s v="EOT"/>
    <s v="PAFF"/>
    <x v="1"/>
    <x v="0"/>
    <s v="NRES"/>
    <x v="0"/>
    <n v="522"/>
  </r>
  <r>
    <x v="4"/>
    <n v="2167"/>
    <s v="Fall 2016"/>
    <x v="1"/>
    <s v="EOT"/>
    <s v="CLAS"/>
    <x v="7"/>
    <x v="0"/>
    <s v="RES"/>
    <x v="1"/>
    <n v="2673"/>
  </r>
  <r>
    <x v="4"/>
    <n v="2231"/>
    <s v="Spring 2023"/>
    <x v="0"/>
    <s v="EOT"/>
    <s v="ENGR"/>
    <x v="6"/>
    <x v="1"/>
    <s v="RES"/>
    <x v="1"/>
    <n v="13140"/>
  </r>
  <r>
    <x v="4"/>
    <n v="2224"/>
    <s v="Summer 2022"/>
    <x v="0"/>
    <s v="EOT"/>
    <s v="ENGR"/>
    <x v="6"/>
    <x v="1"/>
    <s v="RES"/>
    <x v="1"/>
    <n v="2021"/>
  </r>
  <r>
    <x v="4"/>
    <n v="2167"/>
    <s v="Fall 2016"/>
    <x v="1"/>
    <s v="EOT"/>
    <s v="NODG"/>
    <x v="8"/>
    <x v="1"/>
    <s v="NRES"/>
    <x v="0"/>
    <n v="80"/>
  </r>
  <r>
    <x v="4"/>
    <n v="2244"/>
    <s v="Summer 2024"/>
    <x v="10"/>
    <s v="EOT"/>
    <s v="NODG"/>
    <x v="8"/>
    <x v="0"/>
    <s v="NRES"/>
    <x v="0"/>
    <n v="51"/>
  </r>
  <r>
    <x v="4"/>
    <n v="2214"/>
    <s v="Summer 2021"/>
    <x v="8"/>
    <s v="EOT"/>
    <s v="BUSN"/>
    <x v="3"/>
    <x v="1"/>
    <s v="NRES"/>
    <x v="0"/>
    <n v="856"/>
  </r>
  <r>
    <x v="4"/>
    <n v="2191"/>
    <s v="Spring 2019"/>
    <x v="6"/>
    <s v="EOT"/>
    <s v="BUSN"/>
    <x v="3"/>
    <x v="0"/>
    <s v="NRES"/>
    <x v="0"/>
    <n v="1362"/>
  </r>
  <r>
    <x v="4"/>
    <n v="2254"/>
    <s v="Summer 2025"/>
    <x v="7"/>
    <s v="EOT"/>
    <s v="ARTM"/>
    <x v="0"/>
    <x v="1"/>
    <s v="RES"/>
    <x v="1"/>
    <n v="869"/>
  </r>
  <r>
    <x v="4"/>
    <n v="2237"/>
    <s v="Fall 2023"/>
    <x v="5"/>
    <s v="EOT"/>
    <s v="PAFF"/>
    <x v="1"/>
    <x v="1"/>
    <s v="RES"/>
    <x v="1"/>
    <n v="3992"/>
  </r>
  <r>
    <x v="4"/>
    <n v="2207"/>
    <s v="Fall 2020"/>
    <x v="9"/>
    <s v="EOT"/>
    <s v="PAFF"/>
    <x v="1"/>
    <x v="0"/>
    <s v="NRES"/>
    <x v="0"/>
    <n v="425"/>
  </r>
  <r>
    <x v="4"/>
    <n v="2194"/>
    <s v="Summer 2019"/>
    <x v="4"/>
    <s v="EOT"/>
    <s v="NOCR"/>
    <x v="14"/>
    <x v="3"/>
    <s v="RES"/>
    <x v="1"/>
    <n v="3"/>
  </r>
  <r>
    <x v="4"/>
    <n v="2181"/>
    <s v="Spring 2018"/>
    <x v="3"/>
    <s v="EOT"/>
    <s v="PAFF"/>
    <x v="1"/>
    <x v="1"/>
    <s v="NRES"/>
    <x v="0"/>
    <n v="821"/>
  </r>
  <r>
    <x v="4"/>
    <n v="2177"/>
    <s v="Fall 2017"/>
    <x v="3"/>
    <s v="EOT"/>
    <s v="ENGR"/>
    <x v="6"/>
    <x v="1"/>
    <s v="NRES"/>
    <x v="0"/>
    <n v="1272"/>
  </r>
  <r>
    <x v="4"/>
    <n v="2244"/>
    <s v="Summer 2024"/>
    <x v="10"/>
    <s v="EOT"/>
    <s v="NODG"/>
    <x v="8"/>
    <x v="1"/>
    <s v="RES"/>
    <x v="1"/>
    <n v="445"/>
  </r>
  <r>
    <x v="4"/>
    <n v="2167"/>
    <s v="Fall 2016"/>
    <x v="1"/>
    <s v="EOT"/>
    <s v="NODG"/>
    <x v="8"/>
    <x v="0"/>
    <s v="RES"/>
    <x v="1"/>
    <n v="1593"/>
  </r>
  <r>
    <x v="4"/>
    <n v="2184"/>
    <s v="Summer 2018"/>
    <x v="6"/>
    <s v="EOT"/>
    <s v="PAFF"/>
    <x v="1"/>
    <x v="0"/>
    <s v="NRES"/>
    <x v="0"/>
    <n v="187"/>
  </r>
  <r>
    <x v="4"/>
    <n v="2204"/>
    <s v="Summer 2020"/>
    <x v="9"/>
    <s v="EOT"/>
    <s v="PHAR"/>
    <x v="15"/>
    <x v="0"/>
    <s v="RES"/>
    <x v="1"/>
    <n v="6"/>
  </r>
  <r>
    <x v="4"/>
    <n v="2174"/>
    <s v="Summer 2017"/>
    <x v="3"/>
    <s v="EOT"/>
    <s v="EDUC"/>
    <x v="2"/>
    <x v="1"/>
    <s v="NRES"/>
    <x v="0"/>
    <n v="54"/>
  </r>
  <r>
    <x v="4"/>
    <n v="2217"/>
    <s v="Fall 2021"/>
    <x v="8"/>
    <s v="EOT"/>
    <s v="ARPL"/>
    <x v="4"/>
    <x v="0"/>
    <s v="NRES"/>
    <x v="0"/>
    <n v="546"/>
  </r>
  <r>
    <x v="4"/>
    <n v="2207"/>
    <s v="Fall 2020"/>
    <x v="9"/>
    <s v="EOT"/>
    <s v="PAFF"/>
    <x v="1"/>
    <x v="1"/>
    <s v="RES"/>
    <x v="1"/>
    <n v="4007"/>
  </r>
  <r>
    <x v="4"/>
    <n v="2257"/>
    <s v="Fall 2025"/>
    <x v="7"/>
    <s v="EOT"/>
    <s v="ENGR"/>
    <x v="6"/>
    <x v="1"/>
    <s v="NRES"/>
    <x v="0"/>
    <n v="2623"/>
  </r>
  <r>
    <x v="4"/>
    <n v="2257"/>
    <s v="Fall 2025"/>
    <x v="7"/>
    <s v="EOT"/>
    <s v="EDUC"/>
    <x v="2"/>
    <x v="0"/>
    <s v="NRES"/>
    <x v="0"/>
    <n v="755"/>
  </r>
  <r>
    <x v="4"/>
    <n v="2154"/>
    <s v="Summer 2015"/>
    <x v="2"/>
    <s v="EOT"/>
    <s v="ENGR"/>
    <x v="6"/>
    <x v="0"/>
    <s v="RES"/>
    <x v="1"/>
    <n v="136"/>
  </r>
  <r>
    <x v="4"/>
    <n v="2224"/>
    <s v="Summer 2022"/>
    <x v="0"/>
    <s v="EOT"/>
    <s v="ARPL"/>
    <x v="4"/>
    <x v="0"/>
    <s v="RES"/>
    <x v="1"/>
    <n v="355"/>
  </r>
  <r>
    <x v="4"/>
    <n v="2184"/>
    <s v="Summer 2018"/>
    <x v="6"/>
    <s v="EOT"/>
    <s v="ARTM"/>
    <x v="0"/>
    <x v="0"/>
    <s v="RES"/>
    <x v="1"/>
    <n v="37"/>
  </r>
  <r>
    <x v="4"/>
    <n v="2191"/>
    <s v="Spring 2019"/>
    <x v="6"/>
    <s v="EOT"/>
    <s v="CLAS"/>
    <x v="7"/>
    <x v="0"/>
    <s v="RES"/>
    <x v="1"/>
    <n v="2495"/>
  </r>
  <r>
    <x v="4"/>
    <n v="2157"/>
    <s v="Fall 2015"/>
    <x v="2"/>
    <s v="EOT"/>
    <s v="EDUC"/>
    <x v="2"/>
    <x v="0"/>
    <s v="NRES"/>
    <x v="0"/>
    <n v="658"/>
  </r>
  <r>
    <x v="4"/>
    <n v="2241"/>
    <s v="Spring 2024"/>
    <x v="5"/>
    <s v="EOT"/>
    <s v="PAFF"/>
    <x v="1"/>
    <x v="1"/>
    <s v="NRES"/>
    <x v="0"/>
    <n v="344"/>
  </r>
  <r>
    <x v="4"/>
    <n v="2171"/>
    <s v="Spring 2017"/>
    <x v="1"/>
    <s v="EOT"/>
    <s v="NOCR"/>
    <x v="14"/>
    <x v="3"/>
    <s v="RES"/>
    <x v="1"/>
    <n v="8"/>
  </r>
  <r>
    <x v="4"/>
    <n v="2204"/>
    <s v="Summer 2020"/>
    <x v="9"/>
    <s v="EOT"/>
    <s v="ARTM"/>
    <x v="0"/>
    <x v="0"/>
    <s v="RES"/>
    <x v="1"/>
    <n v="24"/>
  </r>
  <r>
    <x v="4"/>
    <n v="2244"/>
    <s v="Summer 2024"/>
    <x v="10"/>
    <s v="EOT"/>
    <s v="NODG"/>
    <x v="8"/>
    <x v="1"/>
    <s v="NRES"/>
    <x v="0"/>
    <n v="54"/>
  </r>
  <r>
    <x v="4"/>
    <n v="2197"/>
    <s v="Fall 2019"/>
    <x v="4"/>
    <s v="EOT"/>
    <s v="NODG"/>
    <x v="8"/>
    <x v="1"/>
    <s v="NRES"/>
    <x v="0"/>
    <n v="96"/>
  </r>
  <r>
    <x v="4"/>
    <n v="2211"/>
    <s v="Spring 2021"/>
    <x v="9"/>
    <s v="EOT"/>
    <s v="BUSN"/>
    <x v="3"/>
    <x v="1"/>
    <s v="RES"/>
    <x v="1"/>
    <n v="19656"/>
  </r>
  <r>
    <x v="4"/>
    <n v="2157"/>
    <s v="Fall 2015"/>
    <x v="2"/>
    <s v="EOT"/>
    <s v="ARTM"/>
    <x v="0"/>
    <x v="0"/>
    <s v="NRES"/>
    <x v="0"/>
    <n v="54"/>
  </r>
  <r>
    <x v="4"/>
    <n v="2231"/>
    <s v="Spring 2023"/>
    <x v="0"/>
    <s v="EOT"/>
    <s v="EDUC"/>
    <x v="2"/>
    <x v="1"/>
    <s v="NRES"/>
    <x v="0"/>
    <n v="325"/>
  </r>
  <r>
    <x v="4"/>
    <n v="2157"/>
    <s v="Fall 2015"/>
    <x v="2"/>
    <s v="EOT"/>
    <s v="PUBH"/>
    <x v="9"/>
    <x v="0"/>
    <s v="RES"/>
    <x v="1"/>
    <n v="27"/>
  </r>
  <r>
    <x v="4"/>
    <n v="2251"/>
    <s v="Spring 2025"/>
    <x v="10"/>
    <s v="EOT"/>
    <s v="ARTM"/>
    <x v="0"/>
    <x v="1"/>
    <s v="RES"/>
    <x v="1"/>
    <n v="12065"/>
  </r>
  <r>
    <x v="4"/>
    <n v="2247"/>
    <s v="Fall 2024"/>
    <x v="10"/>
    <s v="EOT"/>
    <s v="ENGR"/>
    <x v="6"/>
    <x v="0"/>
    <s v="NRES"/>
    <x v="0"/>
    <n v="1333.5"/>
  </r>
  <r>
    <x v="4"/>
    <n v="2154"/>
    <s v="Summer 2015"/>
    <x v="2"/>
    <s v="EOT"/>
    <s v="EDUC"/>
    <x v="2"/>
    <x v="0"/>
    <s v="RES"/>
    <x v="1"/>
    <n v="3680"/>
  </r>
  <r>
    <x v="4"/>
    <n v="2174"/>
    <s v="Summer 2017"/>
    <x v="3"/>
    <s v="EOT"/>
    <s v="ENGR"/>
    <x v="6"/>
    <x v="0"/>
    <s v="RES"/>
    <x v="1"/>
    <n v="204"/>
  </r>
  <r>
    <x v="4"/>
    <n v="2211"/>
    <s v="Spring 2021"/>
    <x v="9"/>
    <s v="EOT"/>
    <s v="ARPL"/>
    <x v="4"/>
    <x v="1"/>
    <s v="NRES"/>
    <x v="0"/>
    <n v="808"/>
  </r>
  <r>
    <x v="4"/>
    <n v="2214"/>
    <s v="Summer 2021"/>
    <x v="8"/>
    <s v="EOT"/>
    <s v="PUBH"/>
    <x v="9"/>
    <x v="0"/>
    <s v="RES"/>
    <x v="1"/>
    <n v="32"/>
  </r>
  <r>
    <x v="4"/>
    <n v="2174"/>
    <s v="Summer 2017"/>
    <x v="3"/>
    <s v="EOT"/>
    <s v="ENGR"/>
    <x v="6"/>
    <x v="1"/>
    <s v="NRES"/>
    <x v="0"/>
    <n v="236"/>
  </r>
  <r>
    <x v="4"/>
    <n v="2161"/>
    <s v="Spring 2016"/>
    <x v="2"/>
    <s v="EOT"/>
    <s v="NODG"/>
    <x v="8"/>
    <x v="0"/>
    <s v="NRES"/>
    <x v="0"/>
    <n v="196"/>
  </r>
  <r>
    <x v="4"/>
    <n v="2214"/>
    <s v="Summer 2021"/>
    <x v="8"/>
    <s v="EOT"/>
    <s v="NODG"/>
    <x v="8"/>
    <x v="0"/>
    <s v="RES"/>
    <x v="1"/>
    <n v="423"/>
  </r>
  <r>
    <x v="4"/>
    <n v="2154"/>
    <s v="Summer 2015"/>
    <x v="2"/>
    <s v="EOT"/>
    <s v="ARTM"/>
    <x v="0"/>
    <x v="0"/>
    <s v="RES"/>
    <x v="1"/>
    <n v="24"/>
  </r>
  <r>
    <x v="4"/>
    <n v="2194"/>
    <s v="Summer 2019"/>
    <x v="4"/>
    <s v="EOT"/>
    <s v="CLAS"/>
    <x v="7"/>
    <x v="0"/>
    <s v="RES"/>
    <x v="1"/>
    <n v="529"/>
  </r>
  <r>
    <x v="4"/>
    <n v="2174"/>
    <s v="Summer 2017"/>
    <x v="3"/>
    <s v="EOT"/>
    <s v="PAFF"/>
    <x v="1"/>
    <x v="0"/>
    <s v="RES"/>
    <x v="1"/>
    <n v="534"/>
  </r>
  <r>
    <x v="4"/>
    <n v="2187"/>
    <s v="Fall 2018"/>
    <x v="6"/>
    <s v="EOT"/>
    <s v="PAFF"/>
    <x v="1"/>
    <x v="0"/>
    <s v="RES"/>
    <x v="1"/>
    <n v="1566"/>
  </r>
  <r>
    <x v="4"/>
    <n v="2214"/>
    <s v="Summer 2021"/>
    <x v="8"/>
    <s v="EOT"/>
    <s v="ARTM"/>
    <x v="0"/>
    <x v="0"/>
    <s v="NRES"/>
    <x v="0"/>
    <n v="14"/>
  </r>
  <r>
    <x v="4"/>
    <n v="2237"/>
    <s v="Fall 2023"/>
    <x v="5"/>
    <s v="EOT"/>
    <s v="NODG"/>
    <x v="8"/>
    <x v="0"/>
    <s v="RES"/>
    <x v="1"/>
    <n v="1034"/>
  </r>
  <r>
    <x v="4"/>
    <n v="2224"/>
    <s v="Summer 2022"/>
    <x v="0"/>
    <s v="EOT"/>
    <s v="ARPL"/>
    <x v="4"/>
    <x v="0"/>
    <s v="NRES"/>
    <x v="0"/>
    <n v="51"/>
  </r>
  <r>
    <x v="4"/>
    <n v="2241"/>
    <s v="Spring 2024"/>
    <x v="5"/>
    <s v="EOT"/>
    <s v="PUBH"/>
    <x v="9"/>
    <x v="0"/>
    <s v="RES"/>
    <x v="1"/>
    <n v="30"/>
  </r>
  <r>
    <x v="4"/>
    <n v="2214"/>
    <s v="Summer 2021"/>
    <x v="8"/>
    <s v="EOT"/>
    <s v="PAFF"/>
    <x v="1"/>
    <x v="1"/>
    <s v="RES"/>
    <x v="1"/>
    <n v="904"/>
  </r>
  <r>
    <x v="4"/>
    <n v="2217"/>
    <s v="Fall 2021"/>
    <x v="8"/>
    <s v="EOT"/>
    <s v="ARTM"/>
    <x v="0"/>
    <x v="0"/>
    <s v="NRES"/>
    <x v="0"/>
    <n v="108"/>
  </r>
  <r>
    <x v="4"/>
    <n v="2171"/>
    <s v="Spring 2017"/>
    <x v="1"/>
    <s v="EOT"/>
    <s v="BUSN"/>
    <x v="3"/>
    <x v="0"/>
    <s v="NRES"/>
    <x v="0"/>
    <n v="1402"/>
  </r>
  <r>
    <x v="4"/>
    <n v="2257"/>
    <s v="Fall 2025"/>
    <x v="7"/>
    <s v="EOT"/>
    <s v="ARTM"/>
    <x v="0"/>
    <x v="1"/>
    <s v="NRES"/>
    <x v="0"/>
    <n v="2488"/>
  </r>
  <r>
    <x v="4"/>
    <n v="2174"/>
    <s v="Summer 2017"/>
    <x v="3"/>
    <s v="EOT"/>
    <s v="BUSN"/>
    <x v="3"/>
    <x v="0"/>
    <s v="NRES"/>
    <x v="0"/>
    <n v="402"/>
  </r>
  <r>
    <x v="4"/>
    <n v="2177"/>
    <s v="Fall 2017"/>
    <x v="3"/>
    <s v="EOT"/>
    <s v="ENGR"/>
    <x v="6"/>
    <x v="0"/>
    <s v="RES"/>
    <x v="1"/>
    <n v="1263"/>
  </r>
  <r>
    <x v="4"/>
    <n v="2204"/>
    <s v="Summer 2020"/>
    <x v="9"/>
    <s v="EOT"/>
    <s v="NODG"/>
    <x v="8"/>
    <x v="0"/>
    <s v="NRES"/>
    <x v="0"/>
    <n v="64"/>
  </r>
  <r>
    <x v="4"/>
    <n v="2217"/>
    <s v="Fall 2021"/>
    <x v="8"/>
    <s v="EOT"/>
    <s v="NURS"/>
    <x v="13"/>
    <x v="0"/>
    <s v="RES"/>
    <x v="1"/>
    <n v="6"/>
  </r>
  <r>
    <x v="4"/>
    <n v="2224"/>
    <s v="Summer 2022"/>
    <x v="0"/>
    <s v="EOT"/>
    <s v="ENGR"/>
    <x v="6"/>
    <x v="0"/>
    <s v="RES"/>
    <x v="1"/>
    <n v="150"/>
  </r>
  <r>
    <x v="4"/>
    <n v="2187"/>
    <s v="Fall 2018"/>
    <x v="6"/>
    <s v="EOT"/>
    <s v="ARPL"/>
    <x v="4"/>
    <x v="1"/>
    <s v="NRES"/>
    <x v="0"/>
    <n v="1091"/>
  </r>
  <r>
    <x v="4"/>
    <n v="2234"/>
    <s v="Summer 2023"/>
    <x v="5"/>
    <s v="EOT"/>
    <s v="EDUC"/>
    <x v="2"/>
    <x v="0"/>
    <s v="NRES"/>
    <x v="0"/>
    <n v="433"/>
  </r>
  <r>
    <x v="4"/>
    <n v="2214"/>
    <s v="Summer 2021"/>
    <x v="8"/>
    <s v="EOT"/>
    <s v="BUSN"/>
    <x v="3"/>
    <x v="0"/>
    <s v="NRES"/>
    <x v="0"/>
    <n v="508"/>
  </r>
  <r>
    <x v="4"/>
    <n v="2207"/>
    <s v="Fall 2020"/>
    <x v="9"/>
    <s v="EOT"/>
    <s v="BUSN"/>
    <x v="3"/>
    <x v="1"/>
    <s v="RES"/>
    <x v="1"/>
    <n v="21239"/>
  </r>
  <r>
    <x v="4"/>
    <n v="2224"/>
    <s v="Summer 2022"/>
    <x v="0"/>
    <s v="EOT"/>
    <s v="PHAR"/>
    <x v="15"/>
    <x v="0"/>
    <s v="RES"/>
    <x v="1"/>
    <n v="3"/>
  </r>
  <r>
    <x v="4"/>
    <n v="2157"/>
    <s v="Fall 2015"/>
    <x v="2"/>
    <s v="EOT"/>
    <s v="ARPL"/>
    <x v="4"/>
    <x v="1"/>
    <s v="RES"/>
    <x v="1"/>
    <n v="2551"/>
  </r>
  <r>
    <x v="4"/>
    <n v="2171"/>
    <s v="Spring 2017"/>
    <x v="1"/>
    <s v="EOT"/>
    <s v="BUSN"/>
    <x v="3"/>
    <x v="0"/>
    <s v="RES"/>
    <x v="1"/>
    <n v="5523"/>
  </r>
  <r>
    <x v="4"/>
    <n v="2227"/>
    <s v="Fall 2022"/>
    <x v="0"/>
    <s v="EOT"/>
    <s v="ARPL"/>
    <x v="4"/>
    <x v="1"/>
    <s v="NRES"/>
    <x v="0"/>
    <n v="852"/>
  </r>
  <r>
    <x v="4"/>
    <n v="2234"/>
    <s v="Summer 2023"/>
    <x v="5"/>
    <s v="EOT"/>
    <s v="BUSN"/>
    <x v="3"/>
    <x v="0"/>
    <s v="RES"/>
    <x v="1"/>
    <n v="2138"/>
  </r>
  <r>
    <x v="4"/>
    <n v="2204"/>
    <s v="Summer 2020"/>
    <x v="9"/>
    <s v="EOT"/>
    <s v="BUSN"/>
    <x v="3"/>
    <x v="0"/>
    <s v="RES"/>
    <x v="1"/>
    <n v="2655"/>
  </r>
  <r>
    <x v="4"/>
    <n v="2254"/>
    <s v="Summer 2025"/>
    <x v="7"/>
    <s v="EOT"/>
    <s v="ARTM"/>
    <x v="0"/>
    <x v="1"/>
    <s v="NRES"/>
    <x v="0"/>
    <n v="263"/>
  </r>
  <r>
    <x v="4"/>
    <n v="2197"/>
    <s v="Fall 2019"/>
    <x v="4"/>
    <s v="EOT"/>
    <s v="ARTM"/>
    <x v="0"/>
    <x v="1"/>
    <s v="RES"/>
    <x v="1"/>
    <n v="13542"/>
  </r>
  <r>
    <x v="4"/>
    <n v="2207"/>
    <s v="Fall 2020"/>
    <x v="9"/>
    <s v="EOT"/>
    <s v="ENGR"/>
    <x v="6"/>
    <x v="0"/>
    <s v="NRES"/>
    <x v="0"/>
    <n v="1002"/>
  </r>
  <r>
    <x v="4"/>
    <n v="2227"/>
    <s v="Fall 2022"/>
    <x v="0"/>
    <s v="EOT"/>
    <s v="CLAS"/>
    <x v="7"/>
    <x v="0"/>
    <s v="NRES"/>
    <x v="0"/>
    <n v="454"/>
  </r>
  <r>
    <x v="4"/>
    <n v="2217"/>
    <s v="Fall 2021"/>
    <x v="8"/>
    <s v="EOT"/>
    <s v="ARPL"/>
    <x v="4"/>
    <x v="0"/>
    <s v="RES"/>
    <x v="1"/>
    <n v="3755"/>
  </r>
  <r>
    <x v="4"/>
    <n v="2221"/>
    <s v="Spring 2022"/>
    <x v="8"/>
    <s v="EOT"/>
    <s v="EDUC"/>
    <x v="2"/>
    <x v="1"/>
    <s v="NRES"/>
    <x v="0"/>
    <n v="277"/>
  </r>
  <r>
    <x v="4"/>
    <n v="2201"/>
    <s v="Spring 2020"/>
    <x v="4"/>
    <s v="EOT"/>
    <s v="ARPL"/>
    <x v="4"/>
    <x v="0"/>
    <s v="NRES"/>
    <x v="0"/>
    <n v="547"/>
  </r>
  <r>
    <x v="4"/>
    <n v="2251"/>
    <s v="Spring 2025"/>
    <x v="10"/>
    <s v="EOT"/>
    <s v="BUSN"/>
    <x v="3"/>
    <x v="0"/>
    <s v="NRES"/>
    <x v="0"/>
    <n v="1721"/>
  </r>
  <r>
    <x v="4"/>
    <n v="2167"/>
    <s v="Fall 2016"/>
    <x v="1"/>
    <s v="EOT"/>
    <s v="ARPL"/>
    <x v="4"/>
    <x v="1"/>
    <s v="RES"/>
    <x v="1"/>
    <n v="3155"/>
  </r>
  <r>
    <x v="4"/>
    <n v="2174"/>
    <s v="Summer 2017"/>
    <x v="3"/>
    <s v="EOT"/>
    <s v="BUSN"/>
    <x v="3"/>
    <x v="0"/>
    <s v="RES"/>
    <x v="1"/>
    <n v="2161"/>
  </r>
  <r>
    <x v="4"/>
    <n v="2187"/>
    <s v="Fall 2018"/>
    <x v="6"/>
    <s v="EOT"/>
    <s v="ENGR"/>
    <x v="6"/>
    <x v="1"/>
    <s v="RES"/>
    <x v="1"/>
    <n v="10864"/>
  </r>
  <r>
    <x v="4"/>
    <n v="2231"/>
    <s v="Spring 2023"/>
    <x v="0"/>
    <s v="EOT"/>
    <s v="CLAS"/>
    <x v="7"/>
    <x v="0"/>
    <s v="NRES"/>
    <x v="0"/>
    <n v="419"/>
  </r>
  <r>
    <x v="4"/>
    <n v="2167"/>
    <s v="Fall 2016"/>
    <x v="1"/>
    <s v="EOT"/>
    <s v="ENGR"/>
    <x v="6"/>
    <x v="1"/>
    <s v="NRES"/>
    <x v="0"/>
    <n v="880"/>
  </r>
  <r>
    <x v="4"/>
    <n v="2181"/>
    <s v="Spring 2018"/>
    <x v="3"/>
    <s v="EOT"/>
    <s v="CLAS"/>
    <x v="7"/>
    <x v="1"/>
    <s v="RES"/>
    <x v="1"/>
    <n v="58780"/>
  </r>
  <r>
    <x v="4"/>
    <n v="2157"/>
    <s v="Fall 2015"/>
    <x v="2"/>
    <s v="EOT"/>
    <s v="PAFF"/>
    <x v="1"/>
    <x v="0"/>
    <s v="RES"/>
    <x v="1"/>
    <n v="1722"/>
  </r>
  <r>
    <x v="4"/>
    <n v="2191"/>
    <s v="Spring 2019"/>
    <x v="6"/>
    <s v="EOT"/>
    <s v="ARTM"/>
    <x v="0"/>
    <x v="0"/>
    <s v="RES"/>
    <x v="1"/>
    <n v="63"/>
  </r>
  <r>
    <x v="4"/>
    <n v="2197"/>
    <s v="Fall 2019"/>
    <x v="4"/>
    <s v="EOT"/>
    <s v="ARPL"/>
    <x v="4"/>
    <x v="1"/>
    <s v="NRES"/>
    <x v="0"/>
    <n v="983"/>
  </r>
  <r>
    <x v="4"/>
    <n v="2211"/>
    <s v="Spring 2021"/>
    <x v="9"/>
    <s v="EOT"/>
    <s v="ARPL"/>
    <x v="4"/>
    <x v="1"/>
    <s v="RES"/>
    <x v="1"/>
    <n v="3590"/>
  </r>
  <r>
    <x v="4"/>
    <n v="2194"/>
    <s v="Summer 2019"/>
    <x v="4"/>
    <s v="EOT"/>
    <s v="ENGR"/>
    <x v="6"/>
    <x v="0"/>
    <s v="RES"/>
    <x v="1"/>
    <n v="185"/>
  </r>
  <r>
    <x v="4"/>
    <n v="2224"/>
    <s v="Summer 2022"/>
    <x v="0"/>
    <s v="EOT"/>
    <s v="BUSN"/>
    <x v="3"/>
    <x v="1"/>
    <s v="RES"/>
    <x v="1"/>
    <n v="4703"/>
  </r>
  <r>
    <x v="4"/>
    <n v="2227"/>
    <s v="Fall 2022"/>
    <x v="0"/>
    <s v="EOT"/>
    <s v="ARTM"/>
    <x v="0"/>
    <x v="0"/>
    <s v="RES"/>
    <x v="1"/>
    <n v="187"/>
  </r>
  <r>
    <x v="4"/>
    <n v="2197"/>
    <s v="Fall 2019"/>
    <x v="4"/>
    <s v="EOT"/>
    <s v="PAFF"/>
    <x v="1"/>
    <x v="0"/>
    <s v="NRES"/>
    <x v="0"/>
    <n v="372"/>
  </r>
  <r>
    <x v="4"/>
    <n v="2204"/>
    <s v="Summer 2020"/>
    <x v="9"/>
    <s v="EOT"/>
    <s v="ENGR"/>
    <x v="6"/>
    <x v="0"/>
    <s v="RES"/>
    <x v="1"/>
    <n v="186"/>
  </r>
  <r>
    <x v="4"/>
    <n v="2174"/>
    <s v="Summer 2017"/>
    <x v="3"/>
    <s v="EOT"/>
    <s v="NODG"/>
    <x v="8"/>
    <x v="0"/>
    <s v="NRES"/>
    <x v="0"/>
    <n v="83"/>
  </r>
  <r>
    <x v="4"/>
    <n v="2171"/>
    <s v="Spring 2017"/>
    <x v="1"/>
    <s v="EOT"/>
    <s v="CLAS"/>
    <x v="7"/>
    <x v="0"/>
    <s v="RES"/>
    <x v="1"/>
    <n v="2485"/>
  </r>
  <r>
    <x v="4"/>
    <n v="2177"/>
    <s v="Fall 2017"/>
    <x v="3"/>
    <s v="EOT"/>
    <s v="EDUC"/>
    <x v="2"/>
    <x v="1"/>
    <s v="NRES"/>
    <x v="0"/>
    <n v="333"/>
  </r>
  <r>
    <x v="4"/>
    <n v="2174"/>
    <s v="Summer 2017"/>
    <x v="3"/>
    <s v="EOT"/>
    <s v="ENGR"/>
    <x v="6"/>
    <x v="1"/>
    <s v="RES"/>
    <x v="1"/>
    <n v="1340"/>
  </r>
  <r>
    <x v="4"/>
    <n v="2257"/>
    <s v="Fall 2025"/>
    <x v="7"/>
    <s v="EOT"/>
    <s v="CLAS"/>
    <x v="7"/>
    <x v="1"/>
    <s v="NRES"/>
    <x v="0"/>
    <n v="5812"/>
  </r>
  <r>
    <x v="4"/>
    <n v="2234"/>
    <s v="Summer 2023"/>
    <x v="5"/>
    <s v="EOT"/>
    <s v="ARPL"/>
    <x v="4"/>
    <x v="0"/>
    <s v="RES"/>
    <x v="1"/>
    <n v="261"/>
  </r>
  <r>
    <x v="4"/>
    <n v="2197"/>
    <s v="Fall 2019"/>
    <x v="4"/>
    <s v="EOT"/>
    <s v="ARPL"/>
    <x v="4"/>
    <x v="1"/>
    <s v="RES"/>
    <x v="1"/>
    <n v="4309"/>
  </r>
  <r>
    <x v="4"/>
    <n v="2251"/>
    <s v="Spring 2025"/>
    <x v="10"/>
    <s v="EOT"/>
    <s v="BUSN"/>
    <x v="3"/>
    <x v="1"/>
    <s v="NRES"/>
    <x v="0"/>
    <n v="3523"/>
  </r>
  <r>
    <x v="4"/>
    <n v="2201"/>
    <s v="Spring 2020"/>
    <x v="4"/>
    <s v="EOT"/>
    <s v="BUSN"/>
    <x v="3"/>
    <x v="0"/>
    <s v="RES"/>
    <x v="1"/>
    <n v="5013"/>
  </r>
  <r>
    <x v="4"/>
    <n v="2191"/>
    <s v="Spring 2019"/>
    <x v="6"/>
    <s v="EOT"/>
    <s v="ARPL"/>
    <x v="4"/>
    <x v="1"/>
    <s v="NRES"/>
    <x v="0"/>
    <n v="1013"/>
  </r>
  <r>
    <x v="4"/>
    <n v="2227"/>
    <s v="Fall 2022"/>
    <x v="0"/>
    <s v="EOT"/>
    <s v="PAFF"/>
    <x v="1"/>
    <x v="1"/>
    <s v="NRES"/>
    <x v="0"/>
    <n v="580"/>
  </r>
  <r>
    <x v="4"/>
    <n v="2161"/>
    <s v="Spring 2016"/>
    <x v="2"/>
    <s v="EOT"/>
    <s v="PAFF"/>
    <x v="1"/>
    <x v="1"/>
    <s v="NRES"/>
    <x v="0"/>
    <n v="398"/>
  </r>
  <r>
    <x v="4"/>
    <n v="2171"/>
    <s v="Spring 2017"/>
    <x v="1"/>
    <s v="EOT"/>
    <s v="ARTM"/>
    <x v="0"/>
    <x v="1"/>
    <s v="RES"/>
    <x v="1"/>
    <n v="11410"/>
  </r>
  <r>
    <x v="4"/>
    <n v="2201"/>
    <s v="Spring 2020"/>
    <x v="4"/>
    <s v="EOT"/>
    <s v="CLAS"/>
    <x v="7"/>
    <x v="0"/>
    <s v="RES"/>
    <x v="1"/>
    <n v="2662.5"/>
  </r>
  <r>
    <x v="4"/>
    <n v="2241"/>
    <s v="Spring 2024"/>
    <x v="5"/>
    <s v="EOT"/>
    <s v="ARPL"/>
    <x v="4"/>
    <x v="0"/>
    <s v="RES"/>
    <x v="1"/>
    <n v="2939"/>
  </r>
  <r>
    <x v="4"/>
    <n v="2157"/>
    <s v="Fall 2015"/>
    <x v="2"/>
    <s v="EOT"/>
    <s v="EDUC"/>
    <x v="2"/>
    <x v="0"/>
    <s v="RES"/>
    <x v="1"/>
    <n v="6285"/>
  </r>
  <r>
    <x v="4"/>
    <n v="2231"/>
    <s v="Spring 2023"/>
    <x v="0"/>
    <s v="EOT"/>
    <s v="ARPL"/>
    <x v="4"/>
    <x v="1"/>
    <s v="RES"/>
    <x v="1"/>
    <n v="3974"/>
  </r>
  <r>
    <x v="4"/>
    <n v="2227"/>
    <s v="Fall 2022"/>
    <x v="0"/>
    <s v="EOT"/>
    <s v="ARTM"/>
    <x v="0"/>
    <x v="1"/>
    <s v="NRES"/>
    <x v="0"/>
    <n v="3148"/>
  </r>
  <r>
    <x v="4"/>
    <n v="2194"/>
    <s v="Summer 2019"/>
    <x v="4"/>
    <s v="EOT"/>
    <s v="ENGR"/>
    <x v="6"/>
    <x v="1"/>
    <s v="NRES"/>
    <x v="0"/>
    <n v="435"/>
  </r>
  <r>
    <x v="4"/>
    <n v="2174"/>
    <s v="Summer 2017"/>
    <x v="3"/>
    <s v="EOT"/>
    <s v="ARTM"/>
    <x v="0"/>
    <x v="0"/>
    <s v="NRES"/>
    <x v="0"/>
    <n v="24"/>
  </r>
  <r>
    <x v="4"/>
    <n v="2174"/>
    <s v="Summer 2017"/>
    <x v="3"/>
    <s v="EOT"/>
    <s v="PAFF"/>
    <x v="1"/>
    <x v="0"/>
    <s v="NRES"/>
    <x v="0"/>
    <n v="180"/>
  </r>
  <r>
    <x v="4"/>
    <n v="2214"/>
    <s v="Summer 2021"/>
    <x v="8"/>
    <s v="EOT"/>
    <s v="CLAS"/>
    <x v="7"/>
    <x v="0"/>
    <s v="RES"/>
    <x v="1"/>
    <n v="477"/>
  </r>
  <r>
    <x v="4"/>
    <n v="2191"/>
    <s v="Spring 2019"/>
    <x v="6"/>
    <s v="EOT"/>
    <s v="BUSN"/>
    <x v="3"/>
    <x v="1"/>
    <s v="NRES"/>
    <x v="0"/>
    <n v="2378"/>
  </r>
  <r>
    <x v="4"/>
    <n v="2181"/>
    <s v="Spring 2018"/>
    <x v="3"/>
    <s v="EOT"/>
    <s v="BUSN"/>
    <x v="3"/>
    <x v="0"/>
    <s v="NRES"/>
    <x v="0"/>
    <n v="1670"/>
  </r>
  <r>
    <x v="4"/>
    <n v="2241"/>
    <s v="Spring 2024"/>
    <x v="5"/>
    <s v="EOT"/>
    <s v="MEDS"/>
    <x v="11"/>
    <x v="0"/>
    <s v="RES"/>
    <x v="1"/>
    <n v="15"/>
  </r>
  <r>
    <x v="4"/>
    <n v="2187"/>
    <s v="Fall 2018"/>
    <x v="6"/>
    <s v="EOT"/>
    <s v="NODG"/>
    <x v="8"/>
    <x v="0"/>
    <s v="NRES"/>
    <x v="0"/>
    <n v="150"/>
  </r>
  <r>
    <x v="4"/>
    <n v="2231"/>
    <s v="Spring 2023"/>
    <x v="0"/>
    <s v="EOT"/>
    <s v="NODG"/>
    <x v="8"/>
    <x v="0"/>
    <s v="RES"/>
    <x v="1"/>
    <n v="1014"/>
  </r>
  <r>
    <x v="4"/>
    <n v="2211"/>
    <s v="Spring 2021"/>
    <x v="9"/>
    <s v="EOT"/>
    <s v="ARPL"/>
    <x v="4"/>
    <x v="0"/>
    <s v="NRES"/>
    <x v="0"/>
    <n v="643"/>
  </r>
  <r>
    <x v="4"/>
    <n v="2221"/>
    <s v="Spring 2022"/>
    <x v="8"/>
    <s v="EOT"/>
    <s v="ARPL"/>
    <x v="4"/>
    <x v="0"/>
    <s v="NRES"/>
    <x v="0"/>
    <n v="508"/>
  </r>
  <r>
    <x v="4"/>
    <n v="2177"/>
    <s v="Fall 2017"/>
    <x v="3"/>
    <s v="EOT"/>
    <s v="ARTM"/>
    <x v="0"/>
    <x v="0"/>
    <s v="RES"/>
    <x v="1"/>
    <n v="137"/>
  </r>
  <r>
    <x v="4"/>
    <n v="2157"/>
    <s v="Fall 2015"/>
    <x v="2"/>
    <s v="EOT"/>
    <s v="ARTM"/>
    <x v="0"/>
    <x v="0"/>
    <s v="RES"/>
    <x v="1"/>
    <n v="132"/>
  </r>
  <r>
    <x v="4"/>
    <n v="2201"/>
    <s v="Spring 2020"/>
    <x v="4"/>
    <s v="EOT"/>
    <s v="BUSN"/>
    <x v="3"/>
    <x v="0"/>
    <s v="NRES"/>
    <x v="0"/>
    <n v="1395"/>
  </r>
  <r>
    <x v="4"/>
    <n v="2164"/>
    <s v="Summer 2016"/>
    <x v="1"/>
    <s v="EOT"/>
    <s v="ENGR"/>
    <x v="6"/>
    <x v="1"/>
    <s v="NRES"/>
    <x v="0"/>
    <n v="146"/>
  </r>
  <r>
    <x v="4"/>
    <n v="2217"/>
    <s v="Fall 2021"/>
    <x v="8"/>
    <s v="EOT"/>
    <s v="CLAS"/>
    <x v="7"/>
    <x v="0"/>
    <s v="NRES"/>
    <x v="0"/>
    <n v="569"/>
  </r>
  <r>
    <x v="4"/>
    <n v="2187"/>
    <s v="Fall 2018"/>
    <x v="6"/>
    <s v="EOT"/>
    <s v="PAFF"/>
    <x v="1"/>
    <x v="1"/>
    <s v="RES"/>
    <x v="1"/>
    <n v="4528"/>
  </r>
  <r>
    <x v="4"/>
    <n v="2201"/>
    <s v="Spring 2020"/>
    <x v="4"/>
    <s v="EOT"/>
    <s v="EDUC"/>
    <x v="2"/>
    <x v="1"/>
    <s v="NRES"/>
    <x v="0"/>
    <n v="281"/>
  </r>
  <r>
    <x v="4"/>
    <n v="2247"/>
    <s v="Fall 2024"/>
    <x v="10"/>
    <s v="EOT"/>
    <s v="NURS"/>
    <x v="13"/>
    <x v="0"/>
    <s v="RES"/>
    <x v="1"/>
    <n v="9"/>
  </r>
  <r>
    <x v="4"/>
    <n v="2241"/>
    <s v="Spring 2024"/>
    <x v="5"/>
    <s v="EOT"/>
    <s v="EDUC"/>
    <x v="2"/>
    <x v="0"/>
    <s v="RES"/>
    <x v="1"/>
    <n v="5262"/>
  </r>
  <r>
    <x v="4"/>
    <n v="2187"/>
    <s v="Fall 2018"/>
    <x v="6"/>
    <s v="EOT"/>
    <s v="NODG"/>
    <x v="8"/>
    <x v="1"/>
    <s v="NRES"/>
    <x v="0"/>
    <n v="54"/>
  </r>
  <r>
    <x v="4"/>
    <n v="2154"/>
    <s v="Summer 2015"/>
    <x v="2"/>
    <s v="EOT"/>
    <s v="ENGR"/>
    <x v="6"/>
    <x v="1"/>
    <s v="NRES"/>
    <x v="0"/>
    <n v="173"/>
  </r>
  <r>
    <x v="4"/>
    <n v="2184"/>
    <s v="Summer 2018"/>
    <x v="6"/>
    <s v="EOT"/>
    <s v="EDUC"/>
    <x v="2"/>
    <x v="0"/>
    <s v="NRES"/>
    <x v="0"/>
    <n v="244"/>
  </r>
  <r>
    <x v="4"/>
    <n v="2204"/>
    <s v="Summer 2020"/>
    <x v="9"/>
    <s v="EOT"/>
    <s v="EDUC"/>
    <x v="2"/>
    <x v="0"/>
    <s v="NRES"/>
    <x v="0"/>
    <n v="276"/>
  </r>
  <r>
    <x v="4"/>
    <n v="2254"/>
    <s v="Summer 2025"/>
    <x v="7"/>
    <s v="EOT"/>
    <s v="PAFF"/>
    <x v="1"/>
    <x v="0"/>
    <s v="NRES"/>
    <x v="0"/>
    <n v="66"/>
  </r>
  <r>
    <x v="4"/>
    <n v="2257"/>
    <s v="Fall 2025"/>
    <x v="7"/>
    <s v="EOT"/>
    <s v="NODG"/>
    <x v="8"/>
    <x v="1"/>
    <s v="NRES"/>
    <x v="0"/>
    <n v="47"/>
  </r>
  <r>
    <x v="4"/>
    <n v="2237"/>
    <s v="Fall 2023"/>
    <x v="5"/>
    <s v="EOT"/>
    <s v="ENGR"/>
    <x v="6"/>
    <x v="0"/>
    <s v="RES"/>
    <x v="1"/>
    <n v="993"/>
  </r>
  <r>
    <x v="4"/>
    <n v="2187"/>
    <s v="Fall 2018"/>
    <x v="6"/>
    <s v="EOT"/>
    <s v="BUSN"/>
    <x v="3"/>
    <x v="1"/>
    <s v="NRES"/>
    <x v="0"/>
    <n v="2648"/>
  </r>
  <r>
    <x v="4"/>
    <n v="2194"/>
    <s v="Summer 2019"/>
    <x v="4"/>
    <s v="EOT"/>
    <s v="CONC"/>
    <x v="10"/>
    <x v="1"/>
    <s v="RES"/>
    <x v="1"/>
    <n v="7"/>
  </r>
  <r>
    <x v="4"/>
    <n v="2201"/>
    <s v="Spring 2020"/>
    <x v="4"/>
    <s v="EOT"/>
    <s v="EDUC"/>
    <x v="2"/>
    <x v="1"/>
    <s v="RES"/>
    <x v="1"/>
    <n v="2996"/>
  </r>
  <r>
    <x v="4"/>
    <n v="2164"/>
    <s v="Summer 2016"/>
    <x v="1"/>
    <s v="EOT"/>
    <s v="NODG"/>
    <x v="8"/>
    <x v="0"/>
    <s v="RES"/>
    <x v="1"/>
    <n v="482"/>
  </r>
  <r>
    <x v="4"/>
    <n v="2177"/>
    <s v="Fall 2017"/>
    <x v="3"/>
    <s v="EOT"/>
    <s v="BUSN"/>
    <x v="3"/>
    <x v="0"/>
    <s v="RES"/>
    <x v="1"/>
    <n v="5199"/>
  </r>
  <r>
    <x v="4"/>
    <n v="2197"/>
    <s v="Fall 2019"/>
    <x v="4"/>
    <s v="EOT"/>
    <s v="BUSN"/>
    <x v="3"/>
    <x v="1"/>
    <s v="RES"/>
    <x v="1"/>
    <n v="19536"/>
  </r>
  <r>
    <x v="4"/>
    <n v="2184"/>
    <s v="Summer 2018"/>
    <x v="6"/>
    <s v="EOT"/>
    <s v="NODG"/>
    <x v="8"/>
    <x v="1"/>
    <s v="NRES"/>
    <x v="0"/>
    <n v="98"/>
  </r>
  <r>
    <x v="4"/>
    <n v="2174"/>
    <s v="Summer 2017"/>
    <x v="3"/>
    <s v="EOT"/>
    <s v="CLAS"/>
    <x v="7"/>
    <x v="0"/>
    <s v="NRES"/>
    <x v="0"/>
    <n v="50"/>
  </r>
  <r>
    <x v="4"/>
    <n v="2191"/>
    <s v="Spring 2019"/>
    <x v="6"/>
    <s v="EOT"/>
    <s v="CLAS"/>
    <x v="7"/>
    <x v="1"/>
    <s v="NRES"/>
    <x v="0"/>
    <n v="9950"/>
  </r>
  <r>
    <x v="4"/>
    <n v="2207"/>
    <s v="Fall 2020"/>
    <x v="9"/>
    <s v="EOT"/>
    <s v="ENGR"/>
    <x v="6"/>
    <x v="0"/>
    <s v="RES"/>
    <x v="1"/>
    <n v="1556.5"/>
  </r>
  <r>
    <x v="4"/>
    <n v="2191"/>
    <s v="Spring 2019"/>
    <x v="6"/>
    <s v="EOT"/>
    <s v="EDUC"/>
    <x v="2"/>
    <x v="1"/>
    <s v="RES"/>
    <x v="1"/>
    <n v="2813"/>
  </r>
  <r>
    <x v="4"/>
    <n v="2161"/>
    <s v="Spring 2016"/>
    <x v="2"/>
    <s v="EOT"/>
    <s v="NOCR"/>
    <x v="14"/>
    <x v="3"/>
    <s v="RES"/>
    <x v="1"/>
    <n v="12"/>
  </r>
  <r>
    <x v="4"/>
    <n v="2187"/>
    <s v="Fall 2018"/>
    <x v="6"/>
    <s v="EOT"/>
    <s v="ARPL"/>
    <x v="4"/>
    <x v="0"/>
    <s v="NRES"/>
    <x v="0"/>
    <n v="857"/>
  </r>
  <r>
    <x v="4"/>
    <n v="2171"/>
    <s v="Spring 2017"/>
    <x v="1"/>
    <s v="EOT"/>
    <s v="ARTM"/>
    <x v="0"/>
    <x v="1"/>
    <s v="NRES"/>
    <x v="0"/>
    <n v="2320"/>
  </r>
  <r>
    <x v="4"/>
    <n v="2161"/>
    <s v="Spring 2016"/>
    <x v="2"/>
    <s v="EOT"/>
    <s v="ARTM"/>
    <x v="0"/>
    <x v="0"/>
    <s v="RES"/>
    <x v="1"/>
    <n v="115"/>
  </r>
  <r>
    <x v="4"/>
    <n v="2224"/>
    <s v="Summer 2022"/>
    <x v="0"/>
    <s v="EOT"/>
    <s v="ARPL"/>
    <x v="4"/>
    <x v="1"/>
    <s v="RES"/>
    <x v="1"/>
    <n v="492"/>
  </r>
  <r>
    <x v="4"/>
    <n v="2201"/>
    <s v="Spring 2020"/>
    <x v="4"/>
    <s v="EOT"/>
    <s v="NODG"/>
    <x v="8"/>
    <x v="0"/>
    <s v="NRES"/>
    <x v="0"/>
    <n v="185"/>
  </r>
  <r>
    <x v="4"/>
    <n v="2217"/>
    <s v="Fall 2021"/>
    <x v="8"/>
    <s v="EOT"/>
    <s v="NODG"/>
    <x v="8"/>
    <x v="1"/>
    <s v="RES"/>
    <x v="1"/>
    <n v="901"/>
  </r>
  <r>
    <x v="4"/>
    <n v="2234"/>
    <s v="Summer 2023"/>
    <x v="5"/>
    <s v="EOT"/>
    <s v="CLAS"/>
    <x v="7"/>
    <x v="1"/>
    <s v="RES"/>
    <x v="1"/>
    <n v="8403"/>
  </r>
  <r>
    <x v="4"/>
    <n v="2177"/>
    <s v="Fall 2017"/>
    <x v="3"/>
    <s v="EOT"/>
    <s v="EDUC"/>
    <x v="2"/>
    <x v="0"/>
    <s v="NRES"/>
    <x v="0"/>
    <n v="593"/>
  </r>
  <r>
    <x v="4"/>
    <n v="2234"/>
    <s v="Summer 2023"/>
    <x v="5"/>
    <s v="EOT"/>
    <s v="ARPL"/>
    <x v="4"/>
    <x v="0"/>
    <s v="NRES"/>
    <x v="0"/>
    <n v="57"/>
  </r>
  <r>
    <x v="4"/>
    <n v="2257"/>
    <s v="Fall 2025"/>
    <x v="7"/>
    <s v="EOT"/>
    <s v="BUSN"/>
    <x v="3"/>
    <x v="0"/>
    <s v="NRES"/>
    <x v="0"/>
    <n v="1537"/>
  </r>
  <r>
    <x v="4"/>
    <n v="2244"/>
    <s v="Summer 2024"/>
    <x v="10"/>
    <s v="EOT"/>
    <s v="ARTM"/>
    <x v="0"/>
    <x v="0"/>
    <s v="NRES"/>
    <x v="0"/>
    <n v="20"/>
  </r>
  <r>
    <x v="4"/>
    <n v="2214"/>
    <s v="Summer 2021"/>
    <x v="8"/>
    <s v="EOT"/>
    <s v="NODG"/>
    <x v="8"/>
    <x v="1"/>
    <s v="NRES"/>
    <x v="0"/>
    <n v="67"/>
  </r>
  <r>
    <x v="4"/>
    <n v="2157"/>
    <s v="Fall 2015"/>
    <x v="2"/>
    <s v="EOT"/>
    <s v="PAFF"/>
    <x v="1"/>
    <x v="0"/>
    <s v="NRES"/>
    <x v="0"/>
    <n v="532"/>
  </r>
  <r>
    <x v="4"/>
    <n v="2257"/>
    <s v="Fall 2025"/>
    <x v="7"/>
    <s v="EOT"/>
    <s v="ARTM"/>
    <x v="0"/>
    <x v="0"/>
    <s v="NRES"/>
    <x v="0"/>
    <n v="40"/>
  </r>
  <r>
    <x v="4"/>
    <n v="2201"/>
    <s v="Spring 2020"/>
    <x v="4"/>
    <s v="EOT"/>
    <s v="ENGR"/>
    <x v="6"/>
    <x v="0"/>
    <s v="RES"/>
    <x v="1"/>
    <n v="1345.5"/>
  </r>
  <r>
    <x v="4"/>
    <n v="2201"/>
    <s v="Spring 2020"/>
    <x v="4"/>
    <s v="EOT"/>
    <s v="BUSN"/>
    <x v="3"/>
    <x v="1"/>
    <s v="NRES"/>
    <x v="0"/>
    <n v="2593"/>
  </r>
  <r>
    <x v="4"/>
    <n v="2204"/>
    <s v="Summer 2020"/>
    <x v="9"/>
    <s v="EOT"/>
    <s v="PAFF"/>
    <x v="1"/>
    <x v="0"/>
    <s v="NRES"/>
    <x v="0"/>
    <n v="177"/>
  </r>
  <r>
    <x v="4"/>
    <n v="2157"/>
    <s v="Fall 2015"/>
    <x v="2"/>
    <s v="EOT"/>
    <s v="CLAS"/>
    <x v="7"/>
    <x v="0"/>
    <s v="NRES"/>
    <x v="0"/>
    <n v="725"/>
  </r>
  <r>
    <x v="4"/>
    <n v="2164"/>
    <s v="Summer 2016"/>
    <x v="1"/>
    <s v="EOT"/>
    <s v="NODG"/>
    <x v="8"/>
    <x v="1"/>
    <s v="RES"/>
    <x v="1"/>
    <n v="647"/>
  </r>
  <r>
    <x v="4"/>
    <n v="2181"/>
    <s v="Spring 2018"/>
    <x v="3"/>
    <s v="EOT"/>
    <s v="NODG"/>
    <x v="8"/>
    <x v="0"/>
    <s v="NRES"/>
    <x v="0"/>
    <n v="221"/>
  </r>
  <r>
    <x v="4"/>
    <n v="2237"/>
    <s v="Fall 2023"/>
    <x v="5"/>
    <s v="EOT"/>
    <s v="BUSN"/>
    <x v="3"/>
    <x v="0"/>
    <s v="RES"/>
    <x v="1"/>
    <n v="6421"/>
  </r>
  <r>
    <x v="4"/>
    <n v="2174"/>
    <s v="Summer 2017"/>
    <x v="3"/>
    <s v="EOT"/>
    <s v="CLAS"/>
    <x v="7"/>
    <x v="1"/>
    <s v="RES"/>
    <x v="1"/>
    <n v="10037"/>
  </r>
  <r>
    <x v="4"/>
    <n v="2254"/>
    <s v="Summer 2025"/>
    <x v="7"/>
    <s v="EOT"/>
    <s v="CLAS"/>
    <x v="7"/>
    <x v="0"/>
    <s v="RES"/>
    <x v="1"/>
    <n v="318"/>
  </r>
  <r>
    <x v="4"/>
    <n v="2224"/>
    <s v="Summer 2022"/>
    <x v="0"/>
    <s v="EOT"/>
    <s v="EDUC"/>
    <x v="2"/>
    <x v="1"/>
    <s v="NRES"/>
    <x v="0"/>
    <n v="62"/>
  </r>
  <r>
    <x v="4"/>
    <n v="2187"/>
    <s v="Fall 2018"/>
    <x v="6"/>
    <s v="EOT"/>
    <s v="NOCR"/>
    <x v="14"/>
    <x v="3"/>
    <s v="RES"/>
    <x v="1"/>
    <n v="3"/>
  </r>
  <r>
    <x v="4"/>
    <n v="2241"/>
    <s v="Spring 2024"/>
    <x v="5"/>
    <s v="EOT"/>
    <s v="CLAS"/>
    <x v="7"/>
    <x v="1"/>
    <s v="NRES"/>
    <x v="0"/>
    <n v="6016"/>
  </r>
  <r>
    <x v="4"/>
    <n v="2161"/>
    <s v="Spring 2016"/>
    <x v="2"/>
    <s v="EOT"/>
    <s v="ARTM"/>
    <x v="0"/>
    <x v="1"/>
    <s v="RES"/>
    <x v="1"/>
    <n v="10743"/>
  </r>
  <r>
    <x v="4"/>
    <n v="2227"/>
    <s v="Fall 2022"/>
    <x v="0"/>
    <s v="EOT"/>
    <s v="ENGR"/>
    <x v="6"/>
    <x v="0"/>
    <s v="NRES"/>
    <x v="0"/>
    <n v="1945"/>
  </r>
  <r>
    <x v="4"/>
    <n v="2191"/>
    <s v="Spring 2019"/>
    <x v="6"/>
    <s v="EOT"/>
    <s v="NODG"/>
    <x v="8"/>
    <x v="1"/>
    <s v="NRES"/>
    <x v="0"/>
    <n v="58"/>
  </r>
  <r>
    <x v="4"/>
    <n v="2201"/>
    <s v="Spring 2020"/>
    <x v="4"/>
    <s v="EOT"/>
    <s v="ARPL"/>
    <x v="4"/>
    <x v="1"/>
    <s v="RES"/>
    <x v="1"/>
    <n v="3743"/>
  </r>
  <r>
    <x v="4"/>
    <n v="2207"/>
    <s v="Fall 2020"/>
    <x v="9"/>
    <s v="EOT"/>
    <s v="ARTM"/>
    <x v="0"/>
    <x v="1"/>
    <s v="NRES"/>
    <x v="0"/>
    <n v="2591"/>
  </r>
  <r>
    <x v="4"/>
    <n v="2161"/>
    <s v="Spring 2016"/>
    <x v="2"/>
    <s v="EOT"/>
    <s v="PAFF"/>
    <x v="1"/>
    <x v="0"/>
    <s v="NRES"/>
    <x v="0"/>
    <n v="503"/>
  </r>
  <r>
    <x v="4"/>
    <n v="2231"/>
    <s v="Spring 2023"/>
    <x v="0"/>
    <s v="EOT"/>
    <s v="NODG"/>
    <x v="8"/>
    <x v="1"/>
    <s v="RES"/>
    <x v="1"/>
    <n v="799"/>
  </r>
  <r>
    <x v="4"/>
    <n v="2184"/>
    <s v="Summer 2018"/>
    <x v="6"/>
    <s v="EOT"/>
    <s v="BUSN"/>
    <x v="3"/>
    <x v="1"/>
    <s v="RES"/>
    <x v="1"/>
    <n v="4041"/>
  </r>
  <r>
    <x v="4"/>
    <n v="2227"/>
    <s v="Fall 2022"/>
    <x v="0"/>
    <s v="EOT"/>
    <s v="ARPL"/>
    <x v="4"/>
    <x v="0"/>
    <s v="RES"/>
    <x v="1"/>
    <n v="3025"/>
  </r>
  <r>
    <x v="4"/>
    <n v="2241"/>
    <s v="Spring 2024"/>
    <x v="5"/>
    <s v="EOT"/>
    <s v="NODG"/>
    <x v="8"/>
    <x v="0"/>
    <s v="RES"/>
    <x v="1"/>
    <n v="967"/>
  </r>
  <r>
    <x v="4"/>
    <n v="2201"/>
    <s v="Spring 2020"/>
    <x v="4"/>
    <s v="EOT"/>
    <s v="ENGR"/>
    <x v="6"/>
    <x v="1"/>
    <s v="NRES"/>
    <x v="0"/>
    <n v="2471"/>
  </r>
  <r>
    <x v="4"/>
    <n v="2214"/>
    <s v="Summer 2021"/>
    <x v="8"/>
    <s v="EOT"/>
    <s v="ENGR"/>
    <x v="6"/>
    <x v="1"/>
    <s v="RES"/>
    <x v="1"/>
    <n v="2019"/>
  </r>
  <r>
    <x v="4"/>
    <n v="2214"/>
    <s v="Summer 2021"/>
    <x v="8"/>
    <s v="EOT"/>
    <s v="NURS"/>
    <x v="13"/>
    <x v="0"/>
    <s v="RES"/>
    <x v="1"/>
    <n v="3"/>
  </r>
  <r>
    <x v="4"/>
    <n v="2224"/>
    <s v="Summer 2022"/>
    <x v="0"/>
    <s v="EOT"/>
    <s v="CLAS"/>
    <x v="7"/>
    <x v="0"/>
    <s v="RES"/>
    <x v="1"/>
    <n v="402"/>
  </r>
  <r>
    <x v="4"/>
    <n v="2251"/>
    <s v="Spring 2025"/>
    <x v="10"/>
    <s v="EOT"/>
    <s v="EDUC"/>
    <x v="2"/>
    <x v="0"/>
    <s v="NRES"/>
    <x v="0"/>
    <n v="852"/>
  </r>
  <r>
    <x v="4"/>
    <n v="2214"/>
    <s v="Summer 2021"/>
    <x v="8"/>
    <s v="EOT"/>
    <s v="EDUC"/>
    <x v="2"/>
    <x v="0"/>
    <s v="NRES"/>
    <x v="0"/>
    <n v="347"/>
  </r>
  <r>
    <x v="4"/>
    <n v="2204"/>
    <s v="Summer 2020"/>
    <x v="9"/>
    <s v="EOT"/>
    <s v="EDUC"/>
    <x v="2"/>
    <x v="1"/>
    <s v="RES"/>
    <x v="1"/>
    <n v="787"/>
  </r>
  <r>
    <x v="4"/>
    <n v="2164"/>
    <s v="Summer 2016"/>
    <x v="1"/>
    <s v="EOT"/>
    <s v="BUSN"/>
    <x v="3"/>
    <x v="0"/>
    <s v="NRES"/>
    <x v="0"/>
    <n v="350"/>
  </r>
  <r>
    <x v="4"/>
    <n v="2254"/>
    <s v="Summer 2025"/>
    <x v="7"/>
    <s v="EOT"/>
    <s v="BUSN"/>
    <x v="3"/>
    <x v="1"/>
    <s v="NRES"/>
    <x v="0"/>
    <n v="983"/>
  </r>
  <r>
    <x v="4"/>
    <n v="2217"/>
    <s v="Fall 2021"/>
    <x v="8"/>
    <s v="EOT"/>
    <s v="ARTM"/>
    <x v="0"/>
    <x v="0"/>
    <s v="RES"/>
    <x v="1"/>
    <n v="186"/>
  </r>
  <r>
    <x v="4"/>
    <n v="2154"/>
    <s v="Summer 2015"/>
    <x v="2"/>
    <s v="EOT"/>
    <s v="ENGR"/>
    <x v="6"/>
    <x v="0"/>
    <s v="NRES"/>
    <x v="0"/>
    <n v="112"/>
  </r>
  <r>
    <x v="4"/>
    <n v="2164"/>
    <s v="Summer 2016"/>
    <x v="1"/>
    <s v="EOT"/>
    <s v="ARTM"/>
    <x v="0"/>
    <x v="1"/>
    <s v="NRES"/>
    <x v="0"/>
    <n v="135"/>
  </r>
  <r>
    <x v="4"/>
    <n v="2157"/>
    <s v="Fall 2015"/>
    <x v="2"/>
    <s v="EOT"/>
    <s v="PAFF"/>
    <x v="1"/>
    <x v="1"/>
    <s v="RES"/>
    <x v="1"/>
    <n v="2822"/>
  </r>
  <r>
    <x v="4"/>
    <n v="2154"/>
    <s v="Summer 2015"/>
    <x v="2"/>
    <s v="EOT"/>
    <s v="ARPL"/>
    <x v="4"/>
    <x v="0"/>
    <s v="RES"/>
    <x v="1"/>
    <n v="355"/>
  </r>
  <r>
    <x v="4"/>
    <n v="2184"/>
    <s v="Summer 2018"/>
    <x v="6"/>
    <s v="EOT"/>
    <s v="ARPL"/>
    <x v="4"/>
    <x v="1"/>
    <s v="NRES"/>
    <x v="0"/>
    <n v="154"/>
  </r>
  <r>
    <x v="4"/>
    <n v="2247"/>
    <s v="Fall 2024"/>
    <x v="10"/>
    <s v="EOT"/>
    <s v="PAFF"/>
    <x v="1"/>
    <x v="0"/>
    <s v="NRES"/>
    <x v="0"/>
    <n v="415"/>
  </r>
  <r>
    <x v="4"/>
    <n v="2167"/>
    <s v="Fall 2016"/>
    <x v="1"/>
    <s v="EOT"/>
    <s v="NODG"/>
    <x v="8"/>
    <x v="1"/>
    <s v="RES"/>
    <x v="1"/>
    <n v="319"/>
  </r>
  <r>
    <x v="4"/>
    <n v="2241"/>
    <s v="Spring 2024"/>
    <x v="5"/>
    <s v="EOT"/>
    <s v="PAFF"/>
    <x v="1"/>
    <x v="0"/>
    <s v="NRES"/>
    <x v="0"/>
    <n v="428"/>
  </r>
  <r>
    <x v="4"/>
    <n v="2184"/>
    <s v="Summer 2018"/>
    <x v="6"/>
    <s v="EOT"/>
    <s v="ARTM"/>
    <x v="0"/>
    <x v="1"/>
    <s v="NRES"/>
    <x v="0"/>
    <n v="153"/>
  </r>
  <r>
    <x v="4"/>
    <n v="2224"/>
    <s v="Summer 2022"/>
    <x v="0"/>
    <s v="EOT"/>
    <s v="CLAS"/>
    <x v="7"/>
    <x v="1"/>
    <s v="NRES"/>
    <x v="0"/>
    <n v="1485"/>
  </r>
  <r>
    <x v="4"/>
    <n v="2227"/>
    <s v="Fall 2022"/>
    <x v="0"/>
    <s v="EOT"/>
    <s v="CLAS"/>
    <x v="7"/>
    <x v="1"/>
    <s v="NRES"/>
    <x v="0"/>
    <n v="6880"/>
  </r>
  <r>
    <x v="4"/>
    <n v="2201"/>
    <s v="Spring 2020"/>
    <x v="4"/>
    <s v="EOT"/>
    <s v="PAFF"/>
    <x v="1"/>
    <x v="1"/>
    <s v="NRES"/>
    <x v="0"/>
    <n v="570"/>
  </r>
  <r>
    <x v="4"/>
    <n v="2251"/>
    <s v="Spring 2025"/>
    <x v="10"/>
    <s v="EOT"/>
    <s v="ENGR"/>
    <x v="6"/>
    <x v="0"/>
    <s v="NRES"/>
    <x v="0"/>
    <n v="1202"/>
  </r>
  <r>
    <x v="4"/>
    <n v="2164"/>
    <s v="Summer 2016"/>
    <x v="1"/>
    <s v="EOT"/>
    <s v="ARPL"/>
    <x v="4"/>
    <x v="1"/>
    <s v="RES"/>
    <x v="1"/>
    <n v="317"/>
  </r>
  <r>
    <x v="4"/>
    <n v="2221"/>
    <s v="Spring 2022"/>
    <x v="8"/>
    <s v="EOT"/>
    <s v="BUSN"/>
    <x v="3"/>
    <x v="1"/>
    <s v="RES"/>
    <x v="1"/>
    <n v="19792"/>
  </r>
  <r>
    <x v="4"/>
    <n v="2244"/>
    <s v="Summer 2024"/>
    <x v="10"/>
    <s v="EOT"/>
    <s v="NODG"/>
    <x v="8"/>
    <x v="0"/>
    <s v="RES"/>
    <x v="1"/>
    <n v="332"/>
  </r>
  <r>
    <x v="4"/>
    <n v="2217"/>
    <s v="Fall 2021"/>
    <x v="8"/>
    <s v="EOT"/>
    <s v="NODG"/>
    <x v="8"/>
    <x v="0"/>
    <s v="RES"/>
    <x v="1"/>
    <n v="1106"/>
  </r>
  <r>
    <x v="4"/>
    <n v="2167"/>
    <s v="Fall 2016"/>
    <x v="1"/>
    <s v="EOT"/>
    <s v="ENGR"/>
    <x v="6"/>
    <x v="0"/>
    <s v="NRES"/>
    <x v="0"/>
    <n v="1368.5"/>
  </r>
  <r>
    <x v="4"/>
    <n v="2231"/>
    <s v="Spring 2023"/>
    <x v="0"/>
    <s v="EOT"/>
    <s v="CONC"/>
    <x v="10"/>
    <x v="0"/>
    <s v="RES"/>
    <x v="1"/>
    <n v="3"/>
  </r>
  <r>
    <x v="4"/>
    <n v="2234"/>
    <s v="Summer 2023"/>
    <x v="5"/>
    <s v="EOT"/>
    <s v="CLAS"/>
    <x v="7"/>
    <x v="0"/>
    <s v="RES"/>
    <x v="1"/>
    <n v="286"/>
  </r>
  <r>
    <x v="4"/>
    <n v="2261"/>
    <s v="Spring 2026"/>
    <x v="7"/>
    <s v="CENSUS"/>
    <s v="CLAS"/>
    <x v="7"/>
    <x v="1"/>
    <s v="NRES"/>
    <x v="0"/>
    <n v="5054"/>
  </r>
  <r>
    <x v="4"/>
    <n v="2187"/>
    <s v="Fall 2018"/>
    <x v="6"/>
    <s v="EOT"/>
    <s v="EDUC"/>
    <x v="2"/>
    <x v="1"/>
    <s v="NRES"/>
    <x v="0"/>
    <n v="319"/>
  </r>
  <r>
    <x v="4"/>
    <n v="2244"/>
    <s v="Summer 2024"/>
    <x v="10"/>
    <s v="EOT"/>
    <s v="ENGR"/>
    <x v="6"/>
    <x v="1"/>
    <s v="NRES"/>
    <x v="0"/>
    <n v="725"/>
  </r>
  <r>
    <x v="4"/>
    <n v="2221"/>
    <s v="Spring 2022"/>
    <x v="8"/>
    <s v="EOT"/>
    <s v="BUSN"/>
    <x v="3"/>
    <x v="1"/>
    <s v="NRES"/>
    <x v="0"/>
    <n v="2988"/>
  </r>
  <r>
    <x v="4"/>
    <n v="2224"/>
    <s v="Summer 2022"/>
    <x v="0"/>
    <s v="EOT"/>
    <s v="ENGR"/>
    <x v="6"/>
    <x v="0"/>
    <s v="NRES"/>
    <x v="0"/>
    <n v="225"/>
  </r>
  <r>
    <x v="4"/>
    <n v="2187"/>
    <s v="Fall 2018"/>
    <x v="6"/>
    <s v="EOT"/>
    <s v="EDUC"/>
    <x v="2"/>
    <x v="0"/>
    <s v="RES"/>
    <x v="1"/>
    <n v="6404"/>
  </r>
  <r>
    <x v="4"/>
    <n v="2184"/>
    <s v="Summer 2018"/>
    <x v="6"/>
    <s v="EOT"/>
    <s v="ARTM"/>
    <x v="0"/>
    <x v="0"/>
    <s v="NRES"/>
    <x v="0"/>
    <n v="30"/>
  </r>
  <r>
    <x v="4"/>
    <n v="2167"/>
    <s v="Fall 2016"/>
    <x v="1"/>
    <s v="EOT"/>
    <s v="ENGR"/>
    <x v="6"/>
    <x v="0"/>
    <s v="RES"/>
    <x v="1"/>
    <n v="1409.5"/>
  </r>
  <r>
    <x v="4"/>
    <n v="2221"/>
    <s v="Spring 2022"/>
    <x v="8"/>
    <s v="EOT"/>
    <s v="ARTM"/>
    <x v="0"/>
    <x v="1"/>
    <s v="NRES"/>
    <x v="0"/>
    <n v="2630"/>
  </r>
  <r>
    <x v="4"/>
    <n v="2157"/>
    <s v="Fall 2015"/>
    <x v="2"/>
    <s v="EOT"/>
    <s v="NOCR"/>
    <x v="14"/>
    <x v="3"/>
    <s v="NRES"/>
    <x v="0"/>
    <n v="6"/>
  </r>
  <r>
    <x v="4"/>
    <n v="2247"/>
    <s v="Fall 2024"/>
    <x v="10"/>
    <s v="EOT"/>
    <s v="ENGR"/>
    <x v="6"/>
    <x v="1"/>
    <s v="NRES"/>
    <x v="0"/>
    <n v="2773"/>
  </r>
  <r>
    <x v="4"/>
    <n v="2257"/>
    <s v="Fall 2025"/>
    <x v="7"/>
    <s v="EOT"/>
    <s v="ENGR"/>
    <x v="6"/>
    <x v="0"/>
    <s v="RES"/>
    <x v="1"/>
    <n v="1240"/>
  </r>
  <r>
    <x v="4"/>
    <n v="2184"/>
    <s v="Summer 2018"/>
    <x v="6"/>
    <s v="EOT"/>
    <s v="CLAS"/>
    <x v="7"/>
    <x v="0"/>
    <s v="RES"/>
    <x v="1"/>
    <n v="471"/>
  </r>
  <r>
    <x v="4"/>
    <n v="2157"/>
    <s v="Fall 2015"/>
    <x v="2"/>
    <s v="EOT"/>
    <s v="ENGR"/>
    <x v="6"/>
    <x v="0"/>
    <s v="RES"/>
    <x v="1"/>
    <n v="1420"/>
  </r>
  <r>
    <x v="4"/>
    <n v="2211"/>
    <s v="Spring 2021"/>
    <x v="9"/>
    <s v="EOT"/>
    <s v="ARTM"/>
    <x v="0"/>
    <x v="0"/>
    <s v="NRES"/>
    <x v="0"/>
    <n v="31"/>
  </r>
  <r>
    <x v="4"/>
    <n v="2177"/>
    <s v="Fall 2017"/>
    <x v="3"/>
    <s v="EOT"/>
    <s v="PAFF"/>
    <x v="1"/>
    <x v="0"/>
    <s v="NRES"/>
    <x v="0"/>
    <n v="545"/>
  </r>
  <r>
    <x v="4"/>
    <n v="2257"/>
    <s v="Fall 2025"/>
    <x v="7"/>
    <s v="EOT"/>
    <s v="ARTM"/>
    <x v="0"/>
    <x v="0"/>
    <s v="RES"/>
    <x v="1"/>
    <n v="210"/>
  </r>
  <r>
    <x v="4"/>
    <n v="2237"/>
    <s v="Fall 2023"/>
    <x v="5"/>
    <s v="EOT"/>
    <s v="CLAS"/>
    <x v="7"/>
    <x v="0"/>
    <s v="RES"/>
    <x v="1"/>
    <n v="2226"/>
  </r>
  <r>
    <x v="4"/>
    <n v="2164"/>
    <s v="Summer 2016"/>
    <x v="1"/>
    <s v="EOT"/>
    <s v="ARTM"/>
    <x v="0"/>
    <x v="0"/>
    <s v="NRES"/>
    <x v="0"/>
    <n v="15"/>
  </r>
  <r>
    <x v="4"/>
    <n v="2187"/>
    <s v="Fall 2018"/>
    <x v="6"/>
    <s v="EOT"/>
    <s v="PAFF"/>
    <x v="1"/>
    <x v="1"/>
    <s v="NRES"/>
    <x v="0"/>
    <n v="923"/>
  </r>
  <r>
    <x v="4"/>
    <n v="2191"/>
    <s v="Spring 2019"/>
    <x v="6"/>
    <s v="EOT"/>
    <s v="PAFF"/>
    <x v="1"/>
    <x v="1"/>
    <s v="RES"/>
    <x v="1"/>
    <n v="4183"/>
  </r>
  <r>
    <x v="4"/>
    <n v="2204"/>
    <s v="Summer 2020"/>
    <x v="9"/>
    <s v="EOT"/>
    <s v="CLAS"/>
    <x v="7"/>
    <x v="0"/>
    <s v="RES"/>
    <x v="1"/>
    <n v="578"/>
  </r>
  <r>
    <x v="4"/>
    <n v="2234"/>
    <s v="Summer 2023"/>
    <x v="5"/>
    <s v="EOT"/>
    <s v="BUSN"/>
    <x v="3"/>
    <x v="1"/>
    <s v="RES"/>
    <x v="1"/>
    <n v="4699"/>
  </r>
  <r>
    <x v="4"/>
    <n v="2191"/>
    <s v="Spring 2019"/>
    <x v="6"/>
    <s v="EOT"/>
    <s v="BUSN"/>
    <x v="3"/>
    <x v="1"/>
    <s v="RES"/>
    <x v="1"/>
    <n v="15638"/>
  </r>
  <r>
    <x v="4"/>
    <n v="2237"/>
    <s v="Fall 2023"/>
    <x v="5"/>
    <s v="EOT"/>
    <s v="CLAS"/>
    <x v="7"/>
    <x v="1"/>
    <s v="NRES"/>
    <x v="0"/>
    <n v="6241"/>
  </r>
  <r>
    <x v="4"/>
    <n v="2177"/>
    <s v="Fall 2017"/>
    <x v="3"/>
    <s v="EOT"/>
    <s v="CLAS"/>
    <x v="7"/>
    <x v="1"/>
    <s v="RES"/>
    <x v="1"/>
    <n v="65404"/>
  </r>
  <r>
    <x v="4"/>
    <n v="2217"/>
    <s v="Fall 2021"/>
    <x v="8"/>
    <s v="EOT"/>
    <s v="CLAS"/>
    <x v="7"/>
    <x v="1"/>
    <s v="RES"/>
    <x v="1"/>
    <n v="49774"/>
  </r>
  <r>
    <x v="4"/>
    <n v="2234"/>
    <s v="Summer 2023"/>
    <x v="5"/>
    <s v="EOT"/>
    <s v="PAFF"/>
    <x v="1"/>
    <x v="1"/>
    <s v="NRES"/>
    <x v="0"/>
    <n v="48"/>
  </r>
  <r>
    <x v="4"/>
    <n v="2231"/>
    <s v="Spring 2023"/>
    <x v="0"/>
    <s v="EOT"/>
    <s v="CLAS"/>
    <x v="7"/>
    <x v="0"/>
    <s v="RES"/>
    <x v="1"/>
    <n v="2215"/>
  </r>
  <r>
    <x v="4"/>
    <n v="2214"/>
    <s v="Summer 2021"/>
    <x v="8"/>
    <s v="EOT"/>
    <s v="CLAS"/>
    <x v="7"/>
    <x v="1"/>
    <s v="NRES"/>
    <x v="0"/>
    <n v="1810"/>
  </r>
  <r>
    <x v="4"/>
    <n v="2167"/>
    <s v="Fall 2016"/>
    <x v="1"/>
    <s v="EOT"/>
    <s v="EDUC"/>
    <x v="2"/>
    <x v="0"/>
    <s v="RES"/>
    <x v="1"/>
    <n v="6147"/>
  </r>
  <r>
    <x v="4"/>
    <n v="2167"/>
    <s v="Fall 2016"/>
    <x v="1"/>
    <s v="EOT"/>
    <s v="BUSN"/>
    <x v="3"/>
    <x v="0"/>
    <s v="RES"/>
    <x v="1"/>
    <n v="5440"/>
  </r>
  <r>
    <x v="4"/>
    <n v="2184"/>
    <s v="Summer 2018"/>
    <x v="6"/>
    <s v="EOT"/>
    <s v="ARPL"/>
    <x v="4"/>
    <x v="0"/>
    <s v="NRES"/>
    <x v="0"/>
    <n v="72"/>
  </r>
  <r>
    <x v="4"/>
    <n v="2217"/>
    <s v="Fall 2021"/>
    <x v="8"/>
    <s v="EOT"/>
    <s v="ARTM"/>
    <x v="0"/>
    <x v="1"/>
    <s v="NRES"/>
    <x v="0"/>
    <n v="2905"/>
  </r>
  <r>
    <x v="4"/>
    <n v="2214"/>
    <s v="Summer 2021"/>
    <x v="8"/>
    <s v="EOT"/>
    <s v="PAFF"/>
    <x v="1"/>
    <x v="0"/>
    <s v="NRES"/>
    <x v="0"/>
    <n v="176"/>
  </r>
  <r>
    <x v="4"/>
    <n v="2187"/>
    <s v="Fall 2018"/>
    <x v="6"/>
    <s v="EOT"/>
    <s v="NODG"/>
    <x v="8"/>
    <x v="1"/>
    <s v="RES"/>
    <x v="1"/>
    <n v="690"/>
  </r>
  <r>
    <x v="4"/>
    <n v="2221"/>
    <s v="Spring 2022"/>
    <x v="8"/>
    <s v="EOT"/>
    <s v="BUSN"/>
    <x v="3"/>
    <x v="0"/>
    <s v="RES"/>
    <x v="1"/>
    <n v="7437"/>
  </r>
  <r>
    <x v="4"/>
    <n v="2257"/>
    <s v="Fall 2025"/>
    <x v="7"/>
    <s v="EOT"/>
    <s v="ENGR"/>
    <x v="6"/>
    <x v="0"/>
    <s v="NRES"/>
    <x v="0"/>
    <n v="959"/>
  </r>
  <r>
    <x v="4"/>
    <n v="2211"/>
    <s v="Spring 2021"/>
    <x v="9"/>
    <s v="EOT"/>
    <s v="CLAS"/>
    <x v="7"/>
    <x v="0"/>
    <s v="RES"/>
    <x v="1"/>
    <n v="2738"/>
  </r>
  <r>
    <x v="4"/>
    <n v="2231"/>
    <s v="Spring 2023"/>
    <x v="0"/>
    <s v="EOT"/>
    <s v="BUSN"/>
    <x v="3"/>
    <x v="0"/>
    <s v="NRES"/>
    <x v="0"/>
    <n v="3090"/>
  </r>
  <r>
    <x v="4"/>
    <n v="2191"/>
    <s v="Spring 2019"/>
    <x v="6"/>
    <s v="EOT"/>
    <s v="EDUC"/>
    <x v="2"/>
    <x v="0"/>
    <s v="RES"/>
    <x v="1"/>
    <n v="6254"/>
  </r>
  <r>
    <x v="4"/>
    <n v="2161"/>
    <s v="Spring 2016"/>
    <x v="2"/>
    <s v="EOT"/>
    <s v="BUSN"/>
    <x v="3"/>
    <x v="1"/>
    <s v="NRES"/>
    <x v="0"/>
    <n v="2880"/>
  </r>
  <r>
    <x v="4"/>
    <n v="2247"/>
    <s v="Fall 2024"/>
    <x v="10"/>
    <s v="EOT"/>
    <s v="ARTM"/>
    <x v="0"/>
    <x v="0"/>
    <s v="NRES"/>
    <x v="0"/>
    <n v="68"/>
  </r>
  <r>
    <x v="4"/>
    <n v="2164"/>
    <s v="Summer 2016"/>
    <x v="1"/>
    <s v="EOT"/>
    <s v="CLAS"/>
    <x v="7"/>
    <x v="1"/>
    <s v="RES"/>
    <x v="1"/>
    <n v="9914"/>
  </r>
  <r>
    <x v="4"/>
    <n v="2234"/>
    <s v="Summer 2023"/>
    <x v="5"/>
    <s v="EOT"/>
    <s v="ARTM"/>
    <x v="0"/>
    <x v="1"/>
    <s v="NRES"/>
    <x v="0"/>
    <n v="190"/>
  </r>
  <r>
    <x v="4"/>
    <n v="2221"/>
    <s v="Spring 2022"/>
    <x v="8"/>
    <s v="EOT"/>
    <s v="ARTM"/>
    <x v="0"/>
    <x v="1"/>
    <s v="RES"/>
    <x v="1"/>
    <n v="11070"/>
  </r>
  <r>
    <x v="4"/>
    <n v="2164"/>
    <s v="Summer 2016"/>
    <x v="1"/>
    <s v="EOT"/>
    <s v="ARTM"/>
    <x v="0"/>
    <x v="0"/>
    <s v="RES"/>
    <x v="1"/>
    <n v="29"/>
  </r>
  <r>
    <x v="4"/>
    <n v="2181"/>
    <s v="Spring 2018"/>
    <x v="3"/>
    <s v="EOT"/>
    <s v="PUBH"/>
    <x v="9"/>
    <x v="0"/>
    <s v="RES"/>
    <x v="1"/>
    <n v="85"/>
  </r>
  <r>
    <x v="4"/>
    <n v="2244"/>
    <s v="Summer 2024"/>
    <x v="10"/>
    <s v="EOT"/>
    <s v="EDUC"/>
    <x v="2"/>
    <x v="1"/>
    <s v="RES"/>
    <x v="1"/>
    <n v="575"/>
  </r>
  <r>
    <x v="4"/>
    <n v="2204"/>
    <s v="Summer 2020"/>
    <x v="9"/>
    <s v="EOT"/>
    <s v="PAFF"/>
    <x v="1"/>
    <x v="1"/>
    <s v="NRES"/>
    <x v="0"/>
    <n v="183"/>
  </r>
  <r>
    <x v="4"/>
    <n v="2221"/>
    <s v="Spring 2022"/>
    <x v="8"/>
    <s v="EOT"/>
    <s v="PAFF"/>
    <x v="1"/>
    <x v="0"/>
    <s v="NRES"/>
    <x v="0"/>
    <n v="562"/>
  </r>
  <r>
    <x v="4"/>
    <n v="2207"/>
    <s v="Fall 2020"/>
    <x v="9"/>
    <s v="EOT"/>
    <s v="CLAS"/>
    <x v="7"/>
    <x v="1"/>
    <s v="RES"/>
    <x v="1"/>
    <n v="55011"/>
  </r>
  <r>
    <x v="4"/>
    <n v="2194"/>
    <s v="Summer 2019"/>
    <x v="4"/>
    <s v="EOT"/>
    <s v="ARPL"/>
    <x v="4"/>
    <x v="0"/>
    <s v="NRES"/>
    <x v="0"/>
    <n v="47"/>
  </r>
  <r>
    <x v="4"/>
    <n v="2164"/>
    <s v="Summer 2016"/>
    <x v="1"/>
    <s v="EOT"/>
    <s v="BUSN"/>
    <x v="3"/>
    <x v="1"/>
    <s v="NRES"/>
    <x v="0"/>
    <n v="891"/>
  </r>
  <r>
    <x v="4"/>
    <n v="2231"/>
    <s v="Spring 2023"/>
    <x v="0"/>
    <s v="EOT"/>
    <s v="CLAS"/>
    <x v="7"/>
    <x v="1"/>
    <s v="RES"/>
    <x v="1"/>
    <n v="41441"/>
  </r>
  <r>
    <x v="4"/>
    <n v="2247"/>
    <s v="Fall 2024"/>
    <x v="10"/>
    <s v="EOT"/>
    <s v="PUBH"/>
    <x v="9"/>
    <x v="0"/>
    <s v="RES"/>
    <x v="1"/>
    <n v="29"/>
  </r>
  <r>
    <x v="4"/>
    <n v="2244"/>
    <s v="Summer 2024"/>
    <x v="10"/>
    <s v="EOT"/>
    <s v="ARPL"/>
    <x v="4"/>
    <x v="1"/>
    <s v="RES"/>
    <x v="1"/>
    <n v="671"/>
  </r>
  <r>
    <x v="4"/>
    <n v="2194"/>
    <s v="Summer 2019"/>
    <x v="4"/>
    <s v="EOT"/>
    <s v="BUSN"/>
    <x v="3"/>
    <x v="1"/>
    <s v="RES"/>
    <x v="1"/>
    <n v="4107"/>
  </r>
  <r>
    <x v="4"/>
    <n v="2191"/>
    <s v="Spring 2019"/>
    <x v="6"/>
    <s v="EOT"/>
    <s v="NODG"/>
    <x v="8"/>
    <x v="0"/>
    <s v="NRES"/>
    <x v="0"/>
    <n v="161"/>
  </r>
  <r>
    <x v="4"/>
    <n v="2257"/>
    <s v="Fall 2025"/>
    <x v="7"/>
    <s v="EOT"/>
    <s v="ARPL"/>
    <x v="4"/>
    <x v="1"/>
    <s v="NRES"/>
    <x v="0"/>
    <n v="755"/>
  </r>
  <r>
    <x v="4"/>
    <n v="2181"/>
    <s v="Spring 2018"/>
    <x v="3"/>
    <s v="EOT"/>
    <s v="ENGR"/>
    <x v="6"/>
    <x v="0"/>
    <s v="NRES"/>
    <x v="0"/>
    <n v="1113"/>
  </r>
  <r>
    <x v="4"/>
    <n v="2197"/>
    <s v="Fall 2019"/>
    <x v="4"/>
    <s v="EOT"/>
    <s v="EDUC"/>
    <x v="2"/>
    <x v="0"/>
    <s v="NRES"/>
    <x v="0"/>
    <n v="431.5"/>
  </r>
  <r>
    <x v="4"/>
    <n v="2171"/>
    <s v="Spring 2017"/>
    <x v="1"/>
    <s v="EOT"/>
    <s v="EDUC"/>
    <x v="2"/>
    <x v="1"/>
    <s v="NRES"/>
    <x v="0"/>
    <n v="204"/>
  </r>
  <r>
    <x v="4"/>
    <n v="2251"/>
    <s v="Spring 2025"/>
    <x v="10"/>
    <s v="EOT"/>
    <s v="ENGR"/>
    <x v="6"/>
    <x v="1"/>
    <s v="RES"/>
    <x v="1"/>
    <n v="13969"/>
  </r>
  <r>
    <x v="4"/>
    <n v="2227"/>
    <s v="Fall 2022"/>
    <x v="0"/>
    <s v="EOT"/>
    <s v="NODG"/>
    <x v="8"/>
    <x v="1"/>
    <s v="RES"/>
    <x v="1"/>
    <n v="710"/>
  </r>
  <r>
    <x v="4"/>
    <n v="2261"/>
    <s v="Spring 2026"/>
    <x v="7"/>
    <s v="CENSUS"/>
    <s v="ARTM"/>
    <x v="0"/>
    <x v="0"/>
    <s v="NRES"/>
    <x v="0"/>
    <n v="19"/>
  </r>
  <r>
    <x v="4"/>
    <n v="2187"/>
    <s v="Fall 2018"/>
    <x v="6"/>
    <s v="EOT"/>
    <s v="MEDS"/>
    <x v="11"/>
    <x v="0"/>
    <s v="RES"/>
    <x v="1"/>
    <n v="3"/>
  </r>
  <r>
    <x v="4"/>
    <n v="2167"/>
    <s v="Fall 2016"/>
    <x v="1"/>
    <s v="EOT"/>
    <s v="BUSN"/>
    <x v="3"/>
    <x v="0"/>
    <s v="NRES"/>
    <x v="0"/>
    <n v="1538"/>
  </r>
  <r>
    <x v="4"/>
    <n v="2254"/>
    <s v="Summer 2025"/>
    <x v="7"/>
    <s v="EOT"/>
    <s v="ARPL"/>
    <x v="4"/>
    <x v="0"/>
    <s v="NRES"/>
    <x v="0"/>
    <n v="28"/>
  </r>
  <r>
    <x v="4"/>
    <n v="2254"/>
    <s v="Summer 2025"/>
    <x v="7"/>
    <s v="EOT"/>
    <s v="BUSN"/>
    <x v="3"/>
    <x v="0"/>
    <s v="NRES"/>
    <x v="0"/>
    <n v="328"/>
  </r>
  <r>
    <x v="4"/>
    <n v="2261"/>
    <s v="Spring 2026"/>
    <x v="7"/>
    <s v="CENSUS"/>
    <s v="NODG"/>
    <x v="8"/>
    <x v="0"/>
    <s v="NRES"/>
    <x v="0"/>
    <n v="100"/>
  </r>
  <r>
    <x v="4"/>
    <n v="2217"/>
    <s v="Fall 2021"/>
    <x v="8"/>
    <s v="EOT"/>
    <s v="ENGR"/>
    <x v="6"/>
    <x v="1"/>
    <s v="RES"/>
    <x v="1"/>
    <n v="14504"/>
  </r>
  <r>
    <x v="4"/>
    <n v="2257"/>
    <s v="Fall 2025"/>
    <x v="7"/>
    <s v="EOT"/>
    <s v="CLAS"/>
    <x v="7"/>
    <x v="1"/>
    <s v="RES"/>
    <x v="1"/>
    <n v="42062"/>
  </r>
  <r>
    <x v="4"/>
    <n v="2261"/>
    <s v="Spring 2026"/>
    <x v="7"/>
    <s v="CENSUS"/>
    <s v="ENGR"/>
    <x v="6"/>
    <x v="0"/>
    <s v="NRES"/>
    <x v="0"/>
    <n v="836"/>
  </r>
  <r>
    <x v="4"/>
    <n v="2261"/>
    <s v="Spring 2026"/>
    <x v="7"/>
    <s v="CENSUS"/>
    <s v="BUSN"/>
    <x v="3"/>
    <x v="0"/>
    <s v="RES"/>
    <x v="1"/>
    <n v="6969"/>
  </r>
  <r>
    <x v="4"/>
    <n v="2171"/>
    <s v="Spring 2017"/>
    <x v="1"/>
    <s v="EOT"/>
    <s v="ENGR"/>
    <x v="6"/>
    <x v="0"/>
    <s v="RES"/>
    <x v="1"/>
    <n v="1288.5"/>
  </r>
  <r>
    <x v="4"/>
    <n v="2154"/>
    <s v="Summer 2015"/>
    <x v="2"/>
    <s v="EOT"/>
    <s v="ENGR"/>
    <x v="6"/>
    <x v="1"/>
    <s v="RES"/>
    <x v="1"/>
    <n v="1060"/>
  </r>
  <r>
    <x v="4"/>
    <n v="2207"/>
    <s v="Fall 2020"/>
    <x v="9"/>
    <s v="EOT"/>
    <s v="PHAR"/>
    <x v="15"/>
    <x v="0"/>
    <s v="RES"/>
    <x v="1"/>
    <n v="18"/>
  </r>
  <r>
    <x v="4"/>
    <n v="2194"/>
    <s v="Summer 2019"/>
    <x v="4"/>
    <s v="EOT"/>
    <s v="NODG"/>
    <x v="8"/>
    <x v="0"/>
    <s v="RES"/>
    <x v="1"/>
    <n v="582"/>
  </r>
  <r>
    <x v="4"/>
    <n v="2251"/>
    <s v="Spring 2025"/>
    <x v="10"/>
    <s v="EOT"/>
    <s v="NODG"/>
    <x v="8"/>
    <x v="0"/>
    <s v="RES"/>
    <x v="1"/>
    <n v="1133"/>
  </r>
  <r>
    <x v="4"/>
    <n v="2187"/>
    <s v="Fall 2018"/>
    <x v="6"/>
    <s v="EOT"/>
    <s v="PUBH"/>
    <x v="9"/>
    <x v="0"/>
    <s v="RES"/>
    <x v="1"/>
    <n v="58"/>
  </r>
  <r>
    <x v="4"/>
    <n v="2184"/>
    <s v="Summer 2018"/>
    <x v="6"/>
    <s v="EOT"/>
    <s v="ARPL"/>
    <x v="4"/>
    <x v="0"/>
    <s v="RES"/>
    <x v="1"/>
    <n v="336"/>
  </r>
  <r>
    <x v="4"/>
    <n v="2257"/>
    <s v="Fall 2025"/>
    <x v="7"/>
    <s v="EOT"/>
    <s v="BUSN"/>
    <x v="3"/>
    <x v="0"/>
    <s v="RES"/>
    <x v="1"/>
    <n v="6752"/>
  </r>
  <r>
    <x v="4"/>
    <n v="2204"/>
    <s v="Summer 2020"/>
    <x v="9"/>
    <s v="EOT"/>
    <s v="BUSN"/>
    <x v="3"/>
    <x v="0"/>
    <s v="NRES"/>
    <x v="0"/>
    <n v="379"/>
  </r>
  <r>
    <x v="4"/>
    <n v="2207"/>
    <s v="Fall 2020"/>
    <x v="9"/>
    <s v="EOT"/>
    <s v="NODG"/>
    <x v="8"/>
    <x v="0"/>
    <s v="NRES"/>
    <x v="0"/>
    <n v="152"/>
  </r>
  <r>
    <x v="4"/>
    <n v="2211"/>
    <s v="Spring 2021"/>
    <x v="9"/>
    <s v="EOT"/>
    <s v="ENGR"/>
    <x v="6"/>
    <x v="1"/>
    <s v="NRES"/>
    <x v="0"/>
    <n v="2819"/>
  </r>
  <r>
    <x v="4"/>
    <n v="2251"/>
    <s v="Spring 2025"/>
    <x v="10"/>
    <s v="EOT"/>
    <s v="BUSN"/>
    <x v="3"/>
    <x v="1"/>
    <s v="RES"/>
    <x v="1"/>
    <n v="21260"/>
  </r>
  <r>
    <x v="4"/>
    <n v="2201"/>
    <s v="Spring 2020"/>
    <x v="4"/>
    <s v="EOT"/>
    <s v="ARTM"/>
    <x v="0"/>
    <x v="1"/>
    <s v="RES"/>
    <x v="1"/>
    <n v="12570"/>
  </r>
  <r>
    <x v="4"/>
    <n v="2184"/>
    <s v="Summer 2018"/>
    <x v="6"/>
    <s v="EOT"/>
    <s v="NURS"/>
    <x v="13"/>
    <x v="1"/>
    <s v="NRES"/>
    <x v="0"/>
    <n v="8"/>
  </r>
  <r>
    <x v="4"/>
    <n v="2231"/>
    <s v="Spring 2023"/>
    <x v="0"/>
    <s v="EOT"/>
    <s v="ARPL"/>
    <x v="4"/>
    <x v="0"/>
    <s v="RES"/>
    <x v="1"/>
    <n v="2868"/>
  </r>
  <r>
    <x v="4"/>
    <n v="2164"/>
    <s v="Summer 2016"/>
    <x v="1"/>
    <s v="EOT"/>
    <s v="PAFF"/>
    <x v="1"/>
    <x v="1"/>
    <s v="RES"/>
    <x v="1"/>
    <n v="527"/>
  </r>
  <r>
    <x v="4"/>
    <n v="2177"/>
    <s v="Fall 2017"/>
    <x v="3"/>
    <s v="EOT"/>
    <s v="ENGR"/>
    <x v="6"/>
    <x v="1"/>
    <s v="RES"/>
    <x v="1"/>
    <n v="10034"/>
  </r>
  <r>
    <x v="4"/>
    <n v="2201"/>
    <s v="Spring 2020"/>
    <x v="4"/>
    <s v="EOT"/>
    <s v="ARPL"/>
    <x v="4"/>
    <x v="0"/>
    <s v="RES"/>
    <x v="1"/>
    <n v="3965"/>
  </r>
  <r>
    <x v="4"/>
    <n v="2211"/>
    <s v="Spring 2021"/>
    <x v="9"/>
    <s v="EOT"/>
    <s v="EDUC"/>
    <x v="2"/>
    <x v="1"/>
    <s v="NRES"/>
    <x v="0"/>
    <n v="246"/>
  </r>
  <r>
    <x v="4"/>
    <n v="2197"/>
    <s v="Fall 2019"/>
    <x v="4"/>
    <s v="EOT"/>
    <s v="PAFF"/>
    <x v="1"/>
    <x v="0"/>
    <s v="RES"/>
    <x v="1"/>
    <n v="1674"/>
  </r>
  <r>
    <x v="4"/>
    <n v="2197"/>
    <s v="Fall 2019"/>
    <x v="4"/>
    <s v="EOT"/>
    <s v="EDUC"/>
    <x v="2"/>
    <x v="0"/>
    <s v="RES"/>
    <x v="1"/>
    <n v="6244"/>
  </r>
  <r>
    <x v="4"/>
    <n v="2177"/>
    <s v="Fall 2017"/>
    <x v="3"/>
    <s v="EOT"/>
    <s v="ARPL"/>
    <x v="4"/>
    <x v="0"/>
    <s v="RES"/>
    <x v="1"/>
    <n v="3795"/>
  </r>
  <r>
    <x v="4"/>
    <n v="2241"/>
    <s v="Spring 2024"/>
    <x v="5"/>
    <s v="EOT"/>
    <s v="ARTM"/>
    <x v="0"/>
    <x v="1"/>
    <s v="RES"/>
    <x v="1"/>
    <n v="11587"/>
  </r>
  <r>
    <x v="4"/>
    <n v="2211"/>
    <s v="Spring 2021"/>
    <x v="9"/>
    <s v="EOT"/>
    <s v="PUBH"/>
    <x v="9"/>
    <x v="0"/>
    <s v="RES"/>
    <x v="1"/>
    <n v="37"/>
  </r>
  <r>
    <x v="4"/>
    <n v="2227"/>
    <s v="Fall 2022"/>
    <x v="0"/>
    <s v="EOT"/>
    <s v="CLAS"/>
    <x v="7"/>
    <x v="0"/>
    <s v="RES"/>
    <x v="1"/>
    <n v="2496"/>
  </r>
  <r>
    <x v="4"/>
    <n v="2244"/>
    <s v="Summer 2024"/>
    <x v="10"/>
    <s v="EOT"/>
    <s v="ARPL"/>
    <x v="4"/>
    <x v="1"/>
    <s v="NRES"/>
    <x v="0"/>
    <n v="52"/>
  </r>
  <r>
    <x v="4"/>
    <n v="2187"/>
    <s v="Fall 2018"/>
    <x v="6"/>
    <s v="EOT"/>
    <s v="ARTM"/>
    <x v="0"/>
    <x v="0"/>
    <s v="NRES"/>
    <x v="0"/>
    <n v="64"/>
  </r>
  <r>
    <x v="4"/>
    <n v="2194"/>
    <s v="Summer 2019"/>
    <x v="4"/>
    <s v="EOT"/>
    <s v="NODG"/>
    <x v="8"/>
    <x v="1"/>
    <s v="RES"/>
    <x v="1"/>
    <n v="592"/>
  </r>
  <r>
    <x v="4"/>
    <n v="2161"/>
    <s v="Spring 2016"/>
    <x v="2"/>
    <s v="EOT"/>
    <s v="PAFF"/>
    <x v="1"/>
    <x v="0"/>
    <s v="RES"/>
    <x v="1"/>
    <n v="1590"/>
  </r>
  <r>
    <x v="4"/>
    <n v="2161"/>
    <s v="Spring 2016"/>
    <x v="2"/>
    <s v="EOT"/>
    <s v="ARPL"/>
    <x v="4"/>
    <x v="0"/>
    <s v="RES"/>
    <x v="1"/>
    <n v="3554"/>
  </r>
  <r>
    <x v="4"/>
    <n v="2191"/>
    <s v="Spring 2019"/>
    <x v="6"/>
    <s v="EOT"/>
    <s v="NODG"/>
    <x v="8"/>
    <x v="0"/>
    <s v="RES"/>
    <x v="1"/>
    <n v="1425"/>
  </r>
  <r>
    <x v="4"/>
    <n v="2207"/>
    <s v="Fall 2020"/>
    <x v="9"/>
    <s v="EOT"/>
    <s v="EDUC"/>
    <x v="2"/>
    <x v="0"/>
    <s v="NRES"/>
    <x v="0"/>
    <n v="565"/>
  </r>
  <r>
    <x v="4"/>
    <n v="2194"/>
    <s v="Summer 2019"/>
    <x v="4"/>
    <s v="EOT"/>
    <s v="BUSN"/>
    <x v="3"/>
    <x v="0"/>
    <s v="RES"/>
    <x v="1"/>
    <n v="1698"/>
  </r>
  <r>
    <x v="4"/>
    <n v="2194"/>
    <s v="Summer 2019"/>
    <x v="4"/>
    <s v="EOT"/>
    <s v="PUBH"/>
    <x v="9"/>
    <x v="0"/>
    <s v="RES"/>
    <x v="1"/>
    <n v="36"/>
  </r>
  <r>
    <x v="4"/>
    <n v="2157"/>
    <s v="Fall 2015"/>
    <x v="2"/>
    <s v="EOT"/>
    <s v="PAFF"/>
    <x v="1"/>
    <x v="1"/>
    <s v="NRES"/>
    <x v="0"/>
    <n v="343"/>
  </r>
  <r>
    <x v="4"/>
    <n v="2154"/>
    <s v="Summer 2015"/>
    <x v="2"/>
    <s v="EOT"/>
    <s v="ARPL"/>
    <x v="4"/>
    <x v="0"/>
    <s v="NRES"/>
    <x v="0"/>
    <n v="72"/>
  </r>
  <r>
    <x v="4"/>
    <n v="2161"/>
    <s v="Spring 2016"/>
    <x v="2"/>
    <s v="EOT"/>
    <s v="PAFF"/>
    <x v="1"/>
    <x v="1"/>
    <s v="RES"/>
    <x v="1"/>
    <n v="2680"/>
  </r>
  <r>
    <x v="4"/>
    <n v="2207"/>
    <s v="Fall 2020"/>
    <x v="9"/>
    <s v="EOT"/>
    <s v="ARTM"/>
    <x v="0"/>
    <x v="0"/>
    <s v="NRES"/>
    <x v="0"/>
    <n v="43"/>
  </r>
  <r>
    <x v="4"/>
    <n v="2194"/>
    <s v="Summer 2019"/>
    <x v="4"/>
    <s v="EOT"/>
    <s v="EDUC"/>
    <x v="2"/>
    <x v="0"/>
    <s v="NRES"/>
    <x v="0"/>
    <n v="233"/>
  </r>
  <r>
    <x v="4"/>
    <n v="2211"/>
    <s v="Spring 2021"/>
    <x v="9"/>
    <s v="EOT"/>
    <s v="EDUC"/>
    <x v="2"/>
    <x v="0"/>
    <s v="NRES"/>
    <x v="0"/>
    <n v="609"/>
  </r>
  <r>
    <x v="4"/>
    <n v="2171"/>
    <s v="Spring 2017"/>
    <x v="1"/>
    <s v="EOT"/>
    <s v="EDUC"/>
    <x v="2"/>
    <x v="0"/>
    <s v="RES"/>
    <x v="1"/>
    <n v="5814"/>
  </r>
  <r>
    <x v="4"/>
    <n v="2204"/>
    <s v="Summer 2020"/>
    <x v="9"/>
    <s v="EOT"/>
    <s v="PAFF"/>
    <x v="1"/>
    <x v="0"/>
    <s v="RES"/>
    <x v="1"/>
    <n v="958"/>
  </r>
  <r>
    <x v="4"/>
    <n v="2211"/>
    <s v="Spring 2021"/>
    <x v="9"/>
    <s v="EOT"/>
    <s v="PAFF"/>
    <x v="1"/>
    <x v="0"/>
    <s v="RES"/>
    <x v="1"/>
    <n v="2243"/>
  </r>
  <r>
    <x v="4"/>
    <n v="2221"/>
    <s v="Spring 2022"/>
    <x v="8"/>
    <s v="EOT"/>
    <s v="ARTM"/>
    <x v="0"/>
    <x v="0"/>
    <s v="NRES"/>
    <x v="0"/>
    <n v="107"/>
  </r>
  <r>
    <x v="4"/>
    <n v="2254"/>
    <s v="Summer 2025"/>
    <x v="7"/>
    <s v="EOT"/>
    <s v="ENGR"/>
    <x v="6"/>
    <x v="0"/>
    <s v="RES"/>
    <x v="1"/>
    <n v="255"/>
  </r>
  <r>
    <x v="4"/>
    <n v="2261"/>
    <s v="Spring 2026"/>
    <x v="7"/>
    <s v="CENSUS"/>
    <s v="ENGR"/>
    <x v="6"/>
    <x v="1"/>
    <s v="RES"/>
    <x v="1"/>
    <n v="14956"/>
  </r>
  <r>
    <x v="4"/>
    <n v="2214"/>
    <s v="Summer 2021"/>
    <x v="8"/>
    <s v="EOT"/>
    <s v="CLAS"/>
    <x v="7"/>
    <x v="0"/>
    <s v="NRES"/>
    <x v="0"/>
    <n v="50"/>
  </r>
  <r>
    <x v="4"/>
    <n v="2244"/>
    <s v="Summer 2024"/>
    <x v="10"/>
    <s v="EOT"/>
    <s v="EDUC"/>
    <x v="2"/>
    <x v="0"/>
    <s v="RES"/>
    <x v="1"/>
    <n v="3197"/>
  </r>
  <r>
    <x v="4"/>
    <n v="2237"/>
    <s v="Fall 2023"/>
    <x v="5"/>
    <s v="EOT"/>
    <s v="ARTM"/>
    <x v="0"/>
    <x v="1"/>
    <s v="RES"/>
    <x v="1"/>
    <n v="12564"/>
  </r>
  <r>
    <x v="4"/>
    <n v="2234"/>
    <s v="Summer 2023"/>
    <x v="5"/>
    <s v="EOT"/>
    <s v="NODG"/>
    <x v="8"/>
    <x v="0"/>
    <s v="NRES"/>
    <x v="0"/>
    <n v="32"/>
  </r>
  <r>
    <x v="4"/>
    <n v="2261"/>
    <s v="Spring 2026"/>
    <x v="7"/>
    <s v="CENSUS"/>
    <s v="PAFF"/>
    <x v="1"/>
    <x v="0"/>
    <s v="RES"/>
    <x v="1"/>
    <n v="1857"/>
  </r>
  <r>
    <x v="4"/>
    <n v="2227"/>
    <s v="Fall 2022"/>
    <x v="0"/>
    <s v="EOT"/>
    <s v="NODG"/>
    <x v="8"/>
    <x v="1"/>
    <s v="NRES"/>
    <x v="0"/>
    <n v="78"/>
  </r>
  <r>
    <x v="4"/>
    <n v="2251"/>
    <s v="Spring 2025"/>
    <x v="10"/>
    <s v="EOT"/>
    <s v="ARTM"/>
    <x v="0"/>
    <x v="1"/>
    <s v="NRES"/>
    <x v="0"/>
    <n v="2635"/>
  </r>
  <r>
    <x v="4"/>
    <n v="2157"/>
    <s v="Fall 2015"/>
    <x v="2"/>
    <s v="EOT"/>
    <s v="PUBH"/>
    <x v="9"/>
    <x v="0"/>
    <s v="NRES"/>
    <x v="0"/>
    <n v="12"/>
  </r>
  <r>
    <x v="4"/>
    <n v="2214"/>
    <s v="Summer 2021"/>
    <x v="8"/>
    <s v="EOT"/>
    <s v="EDUC"/>
    <x v="2"/>
    <x v="1"/>
    <s v="NRES"/>
    <x v="0"/>
    <n v="56"/>
  </r>
  <r>
    <x v="4"/>
    <n v="2157"/>
    <s v="Fall 2015"/>
    <x v="2"/>
    <s v="EOT"/>
    <s v="ARPL"/>
    <x v="4"/>
    <x v="1"/>
    <s v="NRES"/>
    <x v="0"/>
    <n v="640"/>
  </r>
  <r>
    <x v="4"/>
    <n v="2171"/>
    <s v="Spring 2017"/>
    <x v="1"/>
    <s v="EOT"/>
    <s v="NODG"/>
    <x v="8"/>
    <x v="0"/>
    <s v="RES"/>
    <x v="1"/>
    <n v="1489"/>
  </r>
  <r>
    <x v="4"/>
    <n v="2224"/>
    <s v="Summer 2022"/>
    <x v="0"/>
    <s v="EOT"/>
    <s v="EDUC"/>
    <x v="2"/>
    <x v="0"/>
    <s v="RES"/>
    <x v="1"/>
    <n v="3317"/>
  </r>
  <r>
    <x v="4"/>
    <n v="2167"/>
    <s v="Fall 2016"/>
    <x v="1"/>
    <s v="EOT"/>
    <s v="BUSN"/>
    <x v="3"/>
    <x v="1"/>
    <s v="NRES"/>
    <x v="0"/>
    <n v="2696"/>
  </r>
  <r>
    <x v="4"/>
    <n v="2187"/>
    <s v="Fall 2018"/>
    <x v="6"/>
    <s v="EOT"/>
    <s v="BUSN"/>
    <x v="3"/>
    <x v="0"/>
    <s v="RES"/>
    <x v="1"/>
    <n v="4550"/>
  </r>
  <r>
    <x v="4"/>
    <n v="2171"/>
    <s v="Spring 2017"/>
    <x v="1"/>
    <s v="EOT"/>
    <s v="ARPL"/>
    <x v="4"/>
    <x v="0"/>
    <s v="RES"/>
    <x v="1"/>
    <n v="3600"/>
  </r>
  <r>
    <x v="4"/>
    <n v="2167"/>
    <s v="Fall 2016"/>
    <x v="1"/>
    <s v="EOT"/>
    <s v="NURS"/>
    <x v="13"/>
    <x v="1"/>
    <s v="RES"/>
    <x v="1"/>
    <n v="8"/>
  </r>
  <r>
    <x v="4"/>
    <n v="2201"/>
    <s v="Spring 2020"/>
    <x v="4"/>
    <s v="EOT"/>
    <s v="ARTM"/>
    <x v="0"/>
    <x v="0"/>
    <s v="RES"/>
    <x v="1"/>
    <n v="64"/>
  </r>
  <r>
    <x v="4"/>
    <n v="2161"/>
    <s v="Spring 2016"/>
    <x v="2"/>
    <s v="EOT"/>
    <s v="EDUC"/>
    <x v="2"/>
    <x v="1"/>
    <s v="RES"/>
    <x v="1"/>
    <n v="2015"/>
  </r>
  <r>
    <x v="4"/>
    <n v="2191"/>
    <s v="Spring 2019"/>
    <x v="6"/>
    <s v="EOT"/>
    <s v="ARPL"/>
    <x v="4"/>
    <x v="0"/>
    <s v="NRES"/>
    <x v="0"/>
    <n v="685"/>
  </r>
  <r>
    <x v="4"/>
    <n v="2224"/>
    <s v="Summer 2022"/>
    <x v="0"/>
    <s v="EOT"/>
    <s v="NURS"/>
    <x v="13"/>
    <x v="0"/>
    <s v="RES"/>
    <x v="1"/>
    <n v="3"/>
  </r>
  <r>
    <x v="4"/>
    <n v="2204"/>
    <s v="Summer 2020"/>
    <x v="9"/>
    <s v="EOT"/>
    <s v="NURS"/>
    <x v="13"/>
    <x v="1"/>
    <s v="RES"/>
    <x v="1"/>
    <n v="6"/>
  </r>
  <r>
    <x v="4"/>
    <n v="2161"/>
    <s v="Spring 2016"/>
    <x v="2"/>
    <s v="EOT"/>
    <s v="EDUC"/>
    <x v="2"/>
    <x v="0"/>
    <s v="NRES"/>
    <x v="0"/>
    <n v="641"/>
  </r>
  <r>
    <x v="4"/>
    <n v="2171"/>
    <s v="Spring 2017"/>
    <x v="1"/>
    <s v="EOT"/>
    <s v="PAFF"/>
    <x v="1"/>
    <x v="1"/>
    <s v="RES"/>
    <x v="1"/>
    <n v="3248"/>
  </r>
  <r>
    <x v="4"/>
    <n v="2241"/>
    <s v="Spring 2024"/>
    <x v="5"/>
    <s v="EOT"/>
    <s v="CLAS"/>
    <x v="7"/>
    <x v="0"/>
    <s v="RES"/>
    <x v="1"/>
    <n v="2100"/>
  </r>
  <r>
    <x v="4"/>
    <n v="2207"/>
    <s v="Fall 2020"/>
    <x v="9"/>
    <s v="EOT"/>
    <s v="PAFF"/>
    <x v="1"/>
    <x v="1"/>
    <s v="NRES"/>
    <x v="0"/>
    <n v="525"/>
  </r>
  <r>
    <x v="4"/>
    <n v="2211"/>
    <s v="Spring 2021"/>
    <x v="9"/>
    <s v="EOT"/>
    <s v="NODG"/>
    <x v="8"/>
    <x v="1"/>
    <s v="NRES"/>
    <x v="0"/>
    <n v="66"/>
  </r>
  <r>
    <x v="4"/>
    <n v="2244"/>
    <s v="Summer 2024"/>
    <x v="10"/>
    <s v="EOT"/>
    <s v="ARPL"/>
    <x v="4"/>
    <x v="0"/>
    <s v="RES"/>
    <x v="1"/>
    <n v="342"/>
  </r>
  <r>
    <x v="4"/>
    <n v="2154"/>
    <s v="Summer 2015"/>
    <x v="2"/>
    <s v="EOT"/>
    <s v="BUSN"/>
    <x v="3"/>
    <x v="1"/>
    <s v="RES"/>
    <x v="1"/>
    <n v="3505"/>
  </r>
  <r>
    <x v="4"/>
    <n v="2184"/>
    <s v="Summer 2018"/>
    <x v="6"/>
    <s v="EOT"/>
    <s v="PAFF"/>
    <x v="1"/>
    <x v="0"/>
    <s v="RES"/>
    <x v="1"/>
    <n v="623"/>
  </r>
  <r>
    <x v="4"/>
    <n v="2261"/>
    <s v="Spring 2026"/>
    <x v="7"/>
    <s v="CENSUS"/>
    <s v="CLAS"/>
    <x v="7"/>
    <x v="0"/>
    <s v="RES"/>
    <x v="1"/>
    <n v="2433"/>
  </r>
  <r>
    <x v="4"/>
    <n v="2194"/>
    <s v="Summer 2019"/>
    <x v="4"/>
    <s v="EOT"/>
    <s v="BUSN"/>
    <x v="3"/>
    <x v="1"/>
    <s v="NRES"/>
    <x v="0"/>
    <n v="651"/>
  </r>
  <r>
    <x v="4"/>
    <n v="2214"/>
    <s v="Summer 2021"/>
    <x v="8"/>
    <s v="EOT"/>
    <s v="EDUC"/>
    <x v="2"/>
    <x v="1"/>
    <s v="RES"/>
    <x v="1"/>
    <n v="644"/>
  </r>
  <r>
    <x v="4"/>
    <n v="2244"/>
    <s v="Summer 2024"/>
    <x v="10"/>
    <s v="EOT"/>
    <s v="NURS"/>
    <x v="13"/>
    <x v="1"/>
    <s v="RES"/>
    <x v="1"/>
    <n v="12"/>
  </r>
  <r>
    <x v="4"/>
    <n v="2194"/>
    <s v="Summer 2019"/>
    <x v="4"/>
    <s v="EOT"/>
    <s v="CLAS"/>
    <x v="7"/>
    <x v="0"/>
    <s v="NRES"/>
    <x v="0"/>
    <n v="64"/>
  </r>
  <r>
    <x v="4"/>
    <n v="2204"/>
    <s v="Summer 2020"/>
    <x v="9"/>
    <s v="EOT"/>
    <s v="ARTM"/>
    <x v="0"/>
    <x v="1"/>
    <s v="RES"/>
    <x v="1"/>
    <n v="1350"/>
  </r>
  <r>
    <x v="4"/>
    <n v="2164"/>
    <s v="Summer 2016"/>
    <x v="1"/>
    <s v="EOT"/>
    <s v="ARPL"/>
    <x v="4"/>
    <x v="1"/>
    <s v="NRES"/>
    <x v="0"/>
    <n v="147"/>
  </r>
  <r>
    <x v="4"/>
    <n v="2167"/>
    <s v="Fall 2016"/>
    <x v="1"/>
    <s v="EOT"/>
    <s v="BUSN"/>
    <x v="3"/>
    <x v="1"/>
    <s v="RES"/>
    <x v="1"/>
    <n v="16348"/>
  </r>
  <r>
    <x v="4"/>
    <n v="2241"/>
    <s v="Spring 2024"/>
    <x v="5"/>
    <s v="EOT"/>
    <s v="PAFF"/>
    <x v="1"/>
    <x v="1"/>
    <s v="RES"/>
    <x v="1"/>
    <n v="3801"/>
  </r>
  <r>
    <x v="4"/>
    <n v="2171"/>
    <s v="Spring 2017"/>
    <x v="1"/>
    <s v="EOT"/>
    <s v="EDUC"/>
    <x v="2"/>
    <x v="0"/>
    <s v="NRES"/>
    <x v="0"/>
    <n v="511"/>
  </r>
  <r>
    <x v="4"/>
    <n v="2194"/>
    <s v="Summer 2019"/>
    <x v="4"/>
    <s v="EOT"/>
    <s v="PAFF"/>
    <x v="1"/>
    <x v="1"/>
    <s v="RES"/>
    <x v="1"/>
    <n v="932"/>
  </r>
  <r>
    <x v="4"/>
    <n v="2244"/>
    <s v="Summer 2024"/>
    <x v="10"/>
    <s v="EOT"/>
    <s v="ARTM"/>
    <x v="0"/>
    <x v="1"/>
    <s v="RES"/>
    <x v="1"/>
    <n v="1096"/>
  </r>
  <r>
    <x v="4"/>
    <n v="2187"/>
    <s v="Fall 2018"/>
    <x v="6"/>
    <s v="EOT"/>
    <s v="ARTM"/>
    <x v="0"/>
    <x v="1"/>
    <s v="RES"/>
    <x v="1"/>
    <n v="13188"/>
  </r>
  <r>
    <x v="4"/>
    <n v="2234"/>
    <s v="Summer 2023"/>
    <x v="5"/>
    <s v="EOT"/>
    <s v="ARTM"/>
    <x v="0"/>
    <x v="0"/>
    <s v="NRES"/>
    <x v="0"/>
    <n v="27"/>
  </r>
  <r>
    <x v="4"/>
    <n v="2234"/>
    <s v="Summer 2023"/>
    <x v="5"/>
    <s v="EOT"/>
    <s v="EDUC"/>
    <x v="2"/>
    <x v="0"/>
    <s v="RES"/>
    <x v="1"/>
    <n v="2980"/>
  </r>
  <r>
    <x v="4"/>
    <n v="2187"/>
    <s v="Fall 2018"/>
    <x v="6"/>
    <s v="EOT"/>
    <s v="BUSN"/>
    <x v="3"/>
    <x v="0"/>
    <s v="NRES"/>
    <x v="0"/>
    <n v="1654"/>
  </r>
  <r>
    <x v="4"/>
    <n v="2221"/>
    <s v="Spring 2022"/>
    <x v="8"/>
    <s v="EOT"/>
    <s v="NODG"/>
    <x v="8"/>
    <x v="1"/>
    <s v="NRES"/>
    <x v="0"/>
    <n v="134"/>
  </r>
  <r>
    <x v="4"/>
    <n v="2237"/>
    <s v="Fall 2023"/>
    <x v="5"/>
    <s v="EOT"/>
    <s v="ENGR"/>
    <x v="6"/>
    <x v="1"/>
    <s v="RES"/>
    <x v="1"/>
    <n v="14131"/>
  </r>
  <r>
    <x v="4"/>
    <n v="2221"/>
    <s v="Spring 2022"/>
    <x v="8"/>
    <s v="EOT"/>
    <s v="PAFF"/>
    <x v="1"/>
    <x v="1"/>
    <s v="RES"/>
    <x v="1"/>
    <n v="3786"/>
  </r>
  <r>
    <x v="4"/>
    <n v="2197"/>
    <s v="Fall 2019"/>
    <x v="4"/>
    <s v="EOT"/>
    <s v="CLAS"/>
    <x v="7"/>
    <x v="1"/>
    <s v="NRES"/>
    <x v="0"/>
    <n v="8949"/>
  </r>
  <r>
    <x v="4"/>
    <n v="2234"/>
    <s v="Summer 2023"/>
    <x v="5"/>
    <s v="EOT"/>
    <s v="BUSN"/>
    <x v="3"/>
    <x v="1"/>
    <s v="NRES"/>
    <x v="0"/>
    <n v="639"/>
  </r>
  <r>
    <x v="4"/>
    <n v="2187"/>
    <s v="Fall 2018"/>
    <x v="6"/>
    <s v="EOT"/>
    <s v="EDUC"/>
    <x v="2"/>
    <x v="1"/>
    <s v="RES"/>
    <x v="1"/>
    <n v="2962"/>
  </r>
  <r>
    <x v="4"/>
    <n v="2241"/>
    <s v="Spring 2024"/>
    <x v="5"/>
    <s v="EOT"/>
    <s v="ENGR"/>
    <x v="6"/>
    <x v="1"/>
    <s v="NRES"/>
    <x v="0"/>
    <n v="3201"/>
  </r>
  <r>
    <x v="4"/>
    <n v="2257"/>
    <s v="Fall 2025"/>
    <x v="7"/>
    <s v="EOT"/>
    <s v="PAFF"/>
    <x v="1"/>
    <x v="1"/>
    <s v="NRES"/>
    <x v="0"/>
    <n v="427"/>
  </r>
  <r>
    <x v="4"/>
    <n v="2184"/>
    <s v="Summer 2018"/>
    <x v="6"/>
    <s v="EOT"/>
    <s v="NOCR"/>
    <x v="14"/>
    <x v="3"/>
    <s v="RES"/>
    <x v="1"/>
    <n v="6"/>
  </r>
  <r>
    <x v="4"/>
    <n v="2177"/>
    <s v="Fall 2017"/>
    <x v="3"/>
    <s v="EOT"/>
    <s v="CLAS"/>
    <x v="7"/>
    <x v="0"/>
    <s v="RES"/>
    <x v="1"/>
    <n v="2539"/>
  </r>
  <r>
    <x v="4"/>
    <n v="2174"/>
    <s v="Summer 2017"/>
    <x v="3"/>
    <s v="EOT"/>
    <s v="EDUC"/>
    <x v="2"/>
    <x v="1"/>
    <s v="RES"/>
    <x v="1"/>
    <n v="558"/>
  </r>
  <r>
    <x v="4"/>
    <n v="2167"/>
    <s v="Fall 2016"/>
    <x v="1"/>
    <s v="EOT"/>
    <s v="ARPL"/>
    <x v="4"/>
    <x v="0"/>
    <s v="NRES"/>
    <x v="0"/>
    <n v="770"/>
  </r>
  <r>
    <x v="4"/>
    <n v="2174"/>
    <s v="Summer 2017"/>
    <x v="3"/>
    <s v="EOT"/>
    <s v="ARPL"/>
    <x v="4"/>
    <x v="0"/>
    <s v="NRES"/>
    <x v="0"/>
    <n v="55"/>
  </r>
  <r>
    <x v="4"/>
    <n v="2187"/>
    <s v="Fall 2018"/>
    <x v="6"/>
    <s v="EOT"/>
    <s v="ARTM"/>
    <x v="0"/>
    <x v="1"/>
    <s v="NRES"/>
    <x v="0"/>
    <n v="3258"/>
  </r>
  <r>
    <x v="4"/>
    <n v="2207"/>
    <s v="Fall 2020"/>
    <x v="9"/>
    <s v="EOT"/>
    <s v="CLAS"/>
    <x v="7"/>
    <x v="0"/>
    <s v="NRES"/>
    <x v="0"/>
    <n v="494"/>
  </r>
  <r>
    <x v="4"/>
    <n v="2154"/>
    <s v="Summer 2015"/>
    <x v="2"/>
    <s v="EOT"/>
    <s v="CLAS"/>
    <x v="7"/>
    <x v="0"/>
    <s v="RES"/>
    <x v="1"/>
    <n v="440"/>
  </r>
  <r>
    <x v="4"/>
    <n v="2177"/>
    <s v="Fall 2017"/>
    <x v="3"/>
    <s v="EOT"/>
    <s v="EDUC"/>
    <x v="2"/>
    <x v="0"/>
    <s v="RES"/>
    <x v="1"/>
    <n v="6382"/>
  </r>
  <r>
    <x v="4"/>
    <n v="2194"/>
    <s v="Summer 2019"/>
    <x v="4"/>
    <s v="EOT"/>
    <s v="NODG"/>
    <x v="8"/>
    <x v="0"/>
    <s v="NRES"/>
    <x v="0"/>
    <n v="77"/>
  </r>
  <r>
    <x v="4"/>
    <n v="2241"/>
    <s v="Spring 2024"/>
    <x v="5"/>
    <s v="EOT"/>
    <s v="NODG"/>
    <x v="8"/>
    <x v="1"/>
    <s v="RES"/>
    <x v="1"/>
    <n v="710"/>
  </r>
  <r>
    <x v="4"/>
    <n v="2191"/>
    <s v="Spring 2019"/>
    <x v="6"/>
    <s v="EOT"/>
    <s v="ARPL"/>
    <x v="4"/>
    <x v="0"/>
    <s v="RES"/>
    <x v="1"/>
    <n v="3544"/>
  </r>
  <r>
    <x v="4"/>
    <n v="2217"/>
    <s v="Fall 2021"/>
    <x v="8"/>
    <s v="EOT"/>
    <s v="PAFF"/>
    <x v="1"/>
    <x v="0"/>
    <s v="NRES"/>
    <x v="0"/>
    <n v="542"/>
  </r>
  <r>
    <x v="4"/>
    <n v="2197"/>
    <s v="Fall 2019"/>
    <x v="4"/>
    <s v="EOT"/>
    <s v="BUSN"/>
    <x v="3"/>
    <x v="1"/>
    <s v="NRES"/>
    <x v="0"/>
    <n v="2742"/>
  </r>
  <r>
    <x v="4"/>
    <n v="2221"/>
    <s v="Spring 2022"/>
    <x v="8"/>
    <s v="EOT"/>
    <s v="ENGR"/>
    <x v="6"/>
    <x v="1"/>
    <s v="NRES"/>
    <x v="0"/>
    <n v="3052"/>
  </r>
  <r>
    <x v="4"/>
    <n v="2217"/>
    <s v="Fall 2021"/>
    <x v="8"/>
    <s v="EOT"/>
    <s v="ARPL"/>
    <x v="4"/>
    <x v="1"/>
    <s v="RES"/>
    <x v="1"/>
    <n v="3916"/>
  </r>
  <r>
    <x v="4"/>
    <n v="2191"/>
    <s v="Spring 2019"/>
    <x v="6"/>
    <s v="EOT"/>
    <s v="ARTM"/>
    <x v="0"/>
    <x v="1"/>
    <s v="RES"/>
    <x v="1"/>
    <n v="12426"/>
  </r>
  <r>
    <x v="4"/>
    <n v="2164"/>
    <s v="Summer 2016"/>
    <x v="1"/>
    <s v="EOT"/>
    <s v="EDUC"/>
    <x v="2"/>
    <x v="0"/>
    <s v="NRES"/>
    <x v="0"/>
    <n v="235"/>
  </r>
  <r>
    <x v="4"/>
    <n v="2167"/>
    <s v="Fall 2016"/>
    <x v="1"/>
    <s v="EOT"/>
    <s v="CLAS"/>
    <x v="7"/>
    <x v="0"/>
    <s v="NRES"/>
    <x v="0"/>
    <n v="579"/>
  </r>
  <r>
    <x v="4"/>
    <n v="2217"/>
    <s v="Fall 2021"/>
    <x v="8"/>
    <s v="EOT"/>
    <s v="ENGR"/>
    <x v="6"/>
    <x v="1"/>
    <s v="NRES"/>
    <x v="0"/>
    <n v="3057"/>
  </r>
  <r>
    <x v="4"/>
    <n v="2207"/>
    <s v="Fall 2020"/>
    <x v="9"/>
    <s v="EOT"/>
    <s v="CLAS"/>
    <x v="7"/>
    <x v="0"/>
    <s v="RES"/>
    <x v="1"/>
    <n v="2897"/>
  </r>
  <r>
    <x v="4"/>
    <n v="2234"/>
    <s v="Summer 2023"/>
    <x v="5"/>
    <s v="EOT"/>
    <s v="PAFF"/>
    <x v="1"/>
    <x v="0"/>
    <s v="RES"/>
    <x v="1"/>
    <n v="598"/>
  </r>
  <r>
    <x v="4"/>
    <n v="2261"/>
    <s v="Spring 2026"/>
    <x v="7"/>
    <s v="CENSUS"/>
    <s v="PAFF"/>
    <x v="1"/>
    <x v="0"/>
    <s v="NRES"/>
    <x v="0"/>
    <n v="235"/>
  </r>
  <r>
    <x v="4"/>
    <n v="2244"/>
    <s v="Summer 2024"/>
    <x v="10"/>
    <s v="EOT"/>
    <s v="CLAS"/>
    <x v="7"/>
    <x v="1"/>
    <s v="NRES"/>
    <x v="0"/>
    <n v="1420"/>
  </r>
  <r>
    <x v="4"/>
    <n v="2204"/>
    <s v="Summer 2020"/>
    <x v="9"/>
    <s v="EOT"/>
    <s v="ARTM"/>
    <x v="0"/>
    <x v="0"/>
    <s v="NRES"/>
    <x v="0"/>
    <n v="20"/>
  </r>
  <r>
    <x v="4"/>
    <n v="2257"/>
    <s v="Fall 2025"/>
    <x v="7"/>
    <s v="EOT"/>
    <s v="PUBH"/>
    <x v="9"/>
    <x v="0"/>
    <s v="RES"/>
    <x v="1"/>
    <n v="9"/>
  </r>
  <r>
    <x v="4"/>
    <n v="2171"/>
    <s v="Spring 2017"/>
    <x v="1"/>
    <s v="EOT"/>
    <s v="NOCR"/>
    <x v="14"/>
    <x v="3"/>
    <s v="NRES"/>
    <x v="0"/>
    <n v="9"/>
  </r>
  <r>
    <x v="4"/>
    <n v="2224"/>
    <s v="Summer 2022"/>
    <x v="0"/>
    <s v="EOT"/>
    <s v="ENGR"/>
    <x v="6"/>
    <x v="1"/>
    <s v="NRES"/>
    <x v="0"/>
    <n v="800"/>
  </r>
  <r>
    <x v="4"/>
    <n v="2221"/>
    <s v="Spring 2022"/>
    <x v="8"/>
    <s v="EOT"/>
    <s v="ARPL"/>
    <x v="4"/>
    <x v="1"/>
    <s v="RES"/>
    <x v="1"/>
    <n v="3574"/>
  </r>
  <r>
    <x v="4"/>
    <n v="2181"/>
    <s v="Spring 2018"/>
    <x v="3"/>
    <s v="EOT"/>
    <s v="EDUC"/>
    <x v="2"/>
    <x v="1"/>
    <s v="RES"/>
    <x v="1"/>
    <n v="2874"/>
  </r>
  <r>
    <x v="4"/>
    <n v="2204"/>
    <s v="Summer 2020"/>
    <x v="9"/>
    <s v="EOT"/>
    <s v="ARPL"/>
    <x v="4"/>
    <x v="0"/>
    <s v="RES"/>
    <x v="1"/>
    <n v="812"/>
  </r>
  <r>
    <x v="4"/>
    <n v="2207"/>
    <s v="Fall 2020"/>
    <x v="9"/>
    <s v="EOT"/>
    <s v="NODG"/>
    <x v="8"/>
    <x v="1"/>
    <s v="NRES"/>
    <x v="0"/>
    <n v="86"/>
  </r>
  <r>
    <x v="4"/>
    <n v="2234"/>
    <s v="Summer 2023"/>
    <x v="5"/>
    <s v="EOT"/>
    <s v="ENGR"/>
    <x v="6"/>
    <x v="1"/>
    <s v="NRES"/>
    <x v="0"/>
    <n v="797"/>
  </r>
  <r>
    <x v="4"/>
    <n v="2227"/>
    <s v="Fall 2022"/>
    <x v="0"/>
    <s v="EOT"/>
    <s v="BUSN"/>
    <x v="3"/>
    <x v="0"/>
    <s v="NRES"/>
    <x v="0"/>
    <n v="3131"/>
  </r>
  <r>
    <x v="4"/>
    <n v="2177"/>
    <s v="Fall 2017"/>
    <x v="3"/>
    <s v="EOT"/>
    <s v="ARPL"/>
    <x v="4"/>
    <x v="1"/>
    <s v="RES"/>
    <x v="1"/>
    <n v="3730"/>
  </r>
  <r>
    <x v="4"/>
    <n v="2177"/>
    <s v="Fall 2017"/>
    <x v="3"/>
    <s v="EOT"/>
    <s v="MEDS"/>
    <x v="11"/>
    <x v="0"/>
    <s v="RES"/>
    <x v="1"/>
    <n v="44"/>
  </r>
  <r>
    <x v="4"/>
    <n v="2184"/>
    <s v="Summer 2018"/>
    <x v="6"/>
    <s v="EOT"/>
    <s v="ENGR"/>
    <x v="6"/>
    <x v="0"/>
    <s v="NRES"/>
    <x v="0"/>
    <n v="65"/>
  </r>
  <r>
    <x v="4"/>
    <n v="2181"/>
    <s v="Spring 2018"/>
    <x v="3"/>
    <s v="EOT"/>
    <s v="NODG"/>
    <x v="8"/>
    <x v="1"/>
    <s v="NRES"/>
    <x v="0"/>
    <n v="42"/>
  </r>
  <r>
    <x v="4"/>
    <n v="2181"/>
    <s v="Spring 2018"/>
    <x v="3"/>
    <s v="EOT"/>
    <s v="ARPL"/>
    <x v="4"/>
    <x v="1"/>
    <s v="RES"/>
    <x v="1"/>
    <n v="3699"/>
  </r>
  <r>
    <x v="4"/>
    <n v="2261"/>
    <s v="Spring 2026"/>
    <x v="7"/>
    <s v="CENSUS"/>
    <s v="NODG"/>
    <x v="8"/>
    <x v="1"/>
    <s v="NRES"/>
    <x v="0"/>
    <n v="39"/>
  </r>
  <r>
    <x v="4"/>
    <n v="2181"/>
    <s v="Spring 2018"/>
    <x v="3"/>
    <s v="EOT"/>
    <s v="EDUC"/>
    <x v="2"/>
    <x v="1"/>
    <s v="NRES"/>
    <x v="0"/>
    <n v="298"/>
  </r>
  <r>
    <x v="4"/>
    <n v="2261"/>
    <s v="Spring 2026"/>
    <x v="7"/>
    <s v="CENSUS"/>
    <s v="ENGR"/>
    <x v="6"/>
    <x v="1"/>
    <s v="NRES"/>
    <x v="0"/>
    <n v="2327"/>
  </r>
  <r>
    <x v="4"/>
    <n v="2207"/>
    <s v="Fall 2020"/>
    <x v="9"/>
    <s v="EOT"/>
    <s v="MEDS"/>
    <x v="11"/>
    <x v="0"/>
    <s v="RES"/>
    <x v="1"/>
    <n v="6"/>
  </r>
  <r>
    <x v="4"/>
    <n v="2211"/>
    <s v="Spring 2021"/>
    <x v="9"/>
    <s v="EOT"/>
    <s v="NODG"/>
    <x v="8"/>
    <x v="0"/>
    <s v="NRES"/>
    <x v="0"/>
    <n v="153.5"/>
  </r>
  <r>
    <x v="4"/>
    <n v="2167"/>
    <s v="Fall 2016"/>
    <x v="1"/>
    <s v="EOT"/>
    <s v="NOCR"/>
    <x v="14"/>
    <x v="3"/>
    <s v="NRES"/>
    <x v="0"/>
    <n v="33"/>
  </r>
  <r>
    <x v="4"/>
    <n v="2214"/>
    <s v="Summer 2021"/>
    <x v="8"/>
    <s v="EOT"/>
    <s v="ENGR"/>
    <x v="6"/>
    <x v="0"/>
    <s v="RES"/>
    <x v="1"/>
    <n v="162"/>
  </r>
  <r>
    <x v="4"/>
    <n v="2257"/>
    <s v="Fall 2025"/>
    <x v="7"/>
    <s v="EOT"/>
    <s v="CLAS"/>
    <x v="7"/>
    <x v="0"/>
    <s v="NRES"/>
    <x v="0"/>
    <n v="434"/>
  </r>
  <r>
    <x v="4"/>
    <n v="2154"/>
    <s v="Summer 2015"/>
    <x v="2"/>
    <s v="EOT"/>
    <s v="CLAS"/>
    <x v="7"/>
    <x v="1"/>
    <s v="NRES"/>
    <x v="0"/>
    <n v="1498"/>
  </r>
  <r>
    <x v="4"/>
    <n v="2161"/>
    <s v="Spring 2016"/>
    <x v="2"/>
    <s v="EOT"/>
    <s v="NODG"/>
    <x v="8"/>
    <x v="1"/>
    <s v="NRES"/>
    <x v="0"/>
    <n v="67"/>
  </r>
  <r>
    <x v="4"/>
    <n v="2177"/>
    <s v="Fall 2017"/>
    <x v="3"/>
    <s v="EOT"/>
    <s v="CLAS"/>
    <x v="7"/>
    <x v="0"/>
    <s v="NRES"/>
    <x v="0"/>
    <n v="707"/>
  </r>
  <r>
    <x v="4"/>
    <n v="2227"/>
    <s v="Fall 2022"/>
    <x v="0"/>
    <s v="EOT"/>
    <s v="EDUC"/>
    <x v="2"/>
    <x v="1"/>
    <s v="RES"/>
    <x v="1"/>
    <n v="3023"/>
  </r>
  <r>
    <x v="4"/>
    <n v="2251"/>
    <s v="Spring 2025"/>
    <x v="10"/>
    <s v="EOT"/>
    <s v="NODG"/>
    <x v="8"/>
    <x v="1"/>
    <s v="NRES"/>
    <x v="0"/>
    <n v="63"/>
  </r>
  <r>
    <x v="4"/>
    <n v="2154"/>
    <s v="Summer 2015"/>
    <x v="2"/>
    <s v="EOT"/>
    <s v="ARTM"/>
    <x v="0"/>
    <x v="1"/>
    <s v="NRES"/>
    <x v="0"/>
    <n v="98"/>
  </r>
  <r>
    <x v="4"/>
    <n v="2221"/>
    <s v="Spring 2022"/>
    <x v="8"/>
    <s v="EOT"/>
    <s v="PAFF"/>
    <x v="1"/>
    <x v="1"/>
    <s v="NRES"/>
    <x v="0"/>
    <n v="443"/>
  </r>
  <r>
    <x v="4"/>
    <n v="2187"/>
    <s v="Fall 2018"/>
    <x v="6"/>
    <s v="EOT"/>
    <s v="ENGR"/>
    <x v="6"/>
    <x v="0"/>
    <s v="NRES"/>
    <x v="0"/>
    <n v="1203"/>
  </r>
  <r>
    <x v="4"/>
    <n v="2217"/>
    <s v="Fall 2021"/>
    <x v="8"/>
    <s v="EOT"/>
    <s v="BUSN"/>
    <x v="3"/>
    <x v="0"/>
    <s v="NRES"/>
    <x v="0"/>
    <n v="1787"/>
  </r>
  <r>
    <x v="4"/>
    <n v="2261"/>
    <s v="Spring 2026"/>
    <x v="7"/>
    <s v="CENSUS"/>
    <s v="NODG"/>
    <x v="8"/>
    <x v="1"/>
    <s v="RES"/>
    <x v="1"/>
    <n v="1036"/>
  </r>
  <r>
    <x v="4"/>
    <n v="2167"/>
    <s v="Fall 2016"/>
    <x v="1"/>
    <s v="EOT"/>
    <s v="EDUC"/>
    <x v="2"/>
    <x v="0"/>
    <s v="NRES"/>
    <x v="0"/>
    <n v="545"/>
  </r>
  <r>
    <x v="4"/>
    <n v="2207"/>
    <s v="Fall 2020"/>
    <x v="9"/>
    <s v="EOT"/>
    <s v="NODG"/>
    <x v="8"/>
    <x v="1"/>
    <s v="RES"/>
    <x v="1"/>
    <n v="935"/>
  </r>
  <r>
    <x v="4"/>
    <n v="2184"/>
    <s v="Summer 2018"/>
    <x v="6"/>
    <s v="EOT"/>
    <s v="MEDS"/>
    <x v="11"/>
    <x v="0"/>
    <s v="RES"/>
    <x v="1"/>
    <n v="10"/>
  </r>
  <r>
    <x v="4"/>
    <n v="2177"/>
    <s v="Fall 2017"/>
    <x v="3"/>
    <s v="EOT"/>
    <s v="ARTM"/>
    <x v="0"/>
    <x v="0"/>
    <s v="NRES"/>
    <x v="0"/>
    <n v="85"/>
  </r>
  <r>
    <x v="4"/>
    <n v="2221"/>
    <s v="Spring 2022"/>
    <x v="8"/>
    <s v="EOT"/>
    <s v="NODG"/>
    <x v="8"/>
    <x v="0"/>
    <s v="NRES"/>
    <x v="0"/>
    <n v="173"/>
  </r>
  <r>
    <x v="4"/>
    <n v="2177"/>
    <s v="Fall 2017"/>
    <x v="3"/>
    <s v="EOT"/>
    <s v="ENGR"/>
    <x v="6"/>
    <x v="0"/>
    <s v="NRES"/>
    <x v="0"/>
    <n v="1214"/>
  </r>
  <r>
    <x v="4"/>
    <n v="2234"/>
    <s v="Summer 2023"/>
    <x v="5"/>
    <s v="EOT"/>
    <s v="NODG"/>
    <x v="8"/>
    <x v="1"/>
    <s v="RES"/>
    <x v="1"/>
    <n v="376"/>
  </r>
  <r>
    <x v="4"/>
    <n v="2164"/>
    <s v="Summer 2016"/>
    <x v="1"/>
    <s v="EOT"/>
    <s v="NODG"/>
    <x v="8"/>
    <x v="1"/>
    <s v="NRES"/>
    <x v="0"/>
    <n v="270"/>
  </r>
  <r>
    <x v="4"/>
    <n v="2181"/>
    <s v="Spring 2018"/>
    <x v="3"/>
    <s v="EOT"/>
    <s v="ENGR"/>
    <x v="6"/>
    <x v="0"/>
    <s v="RES"/>
    <x v="1"/>
    <n v="1210.5"/>
  </r>
  <r>
    <x v="4"/>
    <n v="2197"/>
    <s v="Fall 2019"/>
    <x v="4"/>
    <s v="EOT"/>
    <s v="ARPL"/>
    <x v="4"/>
    <x v="0"/>
    <s v="RES"/>
    <x v="1"/>
    <n v="4311"/>
  </r>
  <r>
    <x v="4"/>
    <n v="2197"/>
    <s v="Fall 2019"/>
    <x v="4"/>
    <s v="EOT"/>
    <s v="ENGR"/>
    <x v="6"/>
    <x v="0"/>
    <s v="NRES"/>
    <x v="0"/>
    <n v="1030.5"/>
  </r>
  <r>
    <x v="4"/>
    <n v="2257"/>
    <s v="Fall 2025"/>
    <x v="7"/>
    <s v="EOT"/>
    <s v="PAFF"/>
    <x v="1"/>
    <x v="0"/>
    <s v="RES"/>
    <x v="1"/>
    <n v="1808"/>
  </r>
  <r>
    <x v="4"/>
    <n v="2247"/>
    <s v="Fall 2024"/>
    <x v="10"/>
    <s v="EOT"/>
    <s v="BUSN"/>
    <x v="3"/>
    <x v="1"/>
    <s v="RES"/>
    <x v="1"/>
    <n v="21921"/>
  </r>
  <r>
    <x v="4"/>
    <n v="2254"/>
    <s v="Summer 2025"/>
    <x v="7"/>
    <s v="EOT"/>
    <s v="CLAS"/>
    <x v="7"/>
    <x v="1"/>
    <s v="NRES"/>
    <x v="0"/>
    <n v="1478"/>
  </r>
  <r>
    <x v="4"/>
    <n v="2231"/>
    <s v="Spring 2023"/>
    <x v="0"/>
    <s v="EOT"/>
    <s v="PAFF"/>
    <x v="1"/>
    <x v="0"/>
    <s v="RES"/>
    <x v="1"/>
    <n v="1700"/>
  </r>
  <r>
    <x v="4"/>
    <n v="2207"/>
    <s v="Fall 2020"/>
    <x v="9"/>
    <s v="EOT"/>
    <s v="ENGR"/>
    <x v="6"/>
    <x v="1"/>
    <s v="RES"/>
    <x v="1"/>
    <n v="14299"/>
  </r>
  <r>
    <x v="4"/>
    <n v="2254"/>
    <s v="Summer 2025"/>
    <x v="7"/>
    <s v="EOT"/>
    <s v="NOCR"/>
    <x v="14"/>
    <x v="3"/>
    <s v="NRES"/>
    <x v="0"/>
    <n v="3"/>
  </r>
  <r>
    <x v="4"/>
    <n v="2227"/>
    <s v="Fall 2022"/>
    <x v="0"/>
    <s v="EOT"/>
    <s v="BUSN"/>
    <x v="3"/>
    <x v="0"/>
    <s v="RES"/>
    <x v="1"/>
    <n v="7071"/>
  </r>
  <r>
    <x v="4"/>
    <n v="2247"/>
    <s v="Fall 2024"/>
    <x v="10"/>
    <s v="EOT"/>
    <s v="ARPL"/>
    <x v="4"/>
    <x v="1"/>
    <s v="RES"/>
    <x v="1"/>
    <n v="5233"/>
  </r>
  <r>
    <x v="4"/>
    <n v="2227"/>
    <s v="Fall 2022"/>
    <x v="0"/>
    <s v="EOT"/>
    <s v="NURS"/>
    <x v="13"/>
    <x v="1"/>
    <s v="NRES"/>
    <x v="0"/>
    <n v="7"/>
  </r>
  <r>
    <x v="4"/>
    <n v="2177"/>
    <s v="Fall 2017"/>
    <x v="3"/>
    <s v="EOT"/>
    <s v="PUBH"/>
    <x v="9"/>
    <x v="0"/>
    <s v="RES"/>
    <x v="1"/>
    <n v="20"/>
  </r>
  <r>
    <x v="4"/>
    <n v="2234"/>
    <s v="Summer 2023"/>
    <x v="5"/>
    <s v="EOT"/>
    <s v="ARTM"/>
    <x v="0"/>
    <x v="0"/>
    <s v="RES"/>
    <x v="1"/>
    <n v="32"/>
  </r>
  <r>
    <x v="4"/>
    <n v="2254"/>
    <s v="Summer 2025"/>
    <x v="7"/>
    <s v="EOT"/>
    <s v="NODG"/>
    <x v="8"/>
    <x v="0"/>
    <s v="RES"/>
    <x v="1"/>
    <n v="432"/>
  </r>
  <r>
    <x v="4"/>
    <n v="2247"/>
    <s v="Fall 2024"/>
    <x v="10"/>
    <s v="EOT"/>
    <s v="PAFF"/>
    <x v="1"/>
    <x v="1"/>
    <s v="NRES"/>
    <x v="0"/>
    <n v="382"/>
  </r>
  <r>
    <x v="4"/>
    <n v="2174"/>
    <s v="Summer 2017"/>
    <x v="3"/>
    <s v="EOT"/>
    <s v="ARTM"/>
    <x v="0"/>
    <x v="1"/>
    <s v="NRES"/>
    <x v="0"/>
    <n v="193"/>
  </r>
  <r>
    <x v="4"/>
    <n v="2161"/>
    <s v="Spring 2016"/>
    <x v="2"/>
    <s v="EOT"/>
    <s v="ENGR"/>
    <x v="6"/>
    <x v="0"/>
    <s v="RES"/>
    <x v="1"/>
    <n v="1328"/>
  </r>
  <r>
    <x v="4"/>
    <n v="2184"/>
    <s v="Summer 2018"/>
    <x v="6"/>
    <s v="EOT"/>
    <s v="PAFF"/>
    <x v="1"/>
    <x v="1"/>
    <s v="RES"/>
    <x v="1"/>
    <n v="947"/>
  </r>
  <r>
    <x v="4"/>
    <n v="2174"/>
    <s v="Summer 2017"/>
    <x v="3"/>
    <s v="EOT"/>
    <s v="ARPL"/>
    <x v="4"/>
    <x v="0"/>
    <s v="RES"/>
    <x v="1"/>
    <n v="243"/>
  </r>
  <r>
    <x v="4"/>
    <n v="2244"/>
    <s v="Summer 2024"/>
    <x v="10"/>
    <s v="EOT"/>
    <s v="BUSN"/>
    <x v="3"/>
    <x v="0"/>
    <s v="RES"/>
    <x v="1"/>
    <n v="1975"/>
  </r>
  <r>
    <x v="4"/>
    <n v="2204"/>
    <s v="Summer 2020"/>
    <x v="9"/>
    <s v="EOT"/>
    <s v="CLAS"/>
    <x v="7"/>
    <x v="1"/>
    <s v="NRES"/>
    <x v="0"/>
    <n v="1858"/>
  </r>
  <r>
    <x v="4"/>
    <n v="2241"/>
    <s v="Spring 2024"/>
    <x v="5"/>
    <s v="EOT"/>
    <s v="BUSN"/>
    <x v="3"/>
    <x v="1"/>
    <s v="RES"/>
    <x v="1"/>
    <n v="20009"/>
  </r>
  <r>
    <x v="4"/>
    <n v="2197"/>
    <s v="Fall 2019"/>
    <x v="4"/>
    <s v="EOT"/>
    <s v="PUBH"/>
    <x v="9"/>
    <x v="0"/>
    <s v="NRES"/>
    <x v="0"/>
    <n v="25"/>
  </r>
  <r>
    <x v="4"/>
    <n v="2184"/>
    <s v="Summer 2018"/>
    <x v="6"/>
    <s v="EOT"/>
    <s v="ARPL"/>
    <x v="4"/>
    <x v="1"/>
    <s v="RES"/>
    <x v="1"/>
    <n v="448"/>
  </r>
  <r>
    <x v="4"/>
    <n v="2231"/>
    <s v="Spring 2023"/>
    <x v="0"/>
    <s v="EOT"/>
    <s v="ENGR"/>
    <x v="6"/>
    <x v="0"/>
    <s v="RES"/>
    <x v="1"/>
    <n v="1113"/>
  </r>
  <r>
    <x v="4"/>
    <n v="2254"/>
    <s v="Summer 2025"/>
    <x v="7"/>
    <s v="EOT"/>
    <s v="ARPL"/>
    <x v="4"/>
    <x v="1"/>
    <s v="NRES"/>
    <x v="0"/>
    <n v="99"/>
  </r>
  <r>
    <x v="4"/>
    <n v="2231"/>
    <s v="Spring 2023"/>
    <x v="0"/>
    <s v="EOT"/>
    <s v="ARTM"/>
    <x v="0"/>
    <x v="1"/>
    <s v="RES"/>
    <x v="1"/>
    <n v="10807"/>
  </r>
  <r>
    <x v="4"/>
    <n v="2237"/>
    <s v="Fall 2023"/>
    <x v="5"/>
    <s v="EOT"/>
    <s v="ENGR"/>
    <x v="6"/>
    <x v="0"/>
    <s v="NRES"/>
    <x v="0"/>
    <n v="1657"/>
  </r>
  <r>
    <x v="4"/>
    <n v="2191"/>
    <s v="Spring 2019"/>
    <x v="6"/>
    <s v="EOT"/>
    <s v="ENGR"/>
    <x v="6"/>
    <x v="0"/>
    <s v="NRES"/>
    <x v="0"/>
    <n v="1039"/>
  </r>
  <r>
    <x v="4"/>
    <n v="2231"/>
    <s v="Spring 2023"/>
    <x v="0"/>
    <s v="EOT"/>
    <s v="BUSN"/>
    <x v="3"/>
    <x v="1"/>
    <s v="NRES"/>
    <x v="0"/>
    <n v="2908"/>
  </r>
  <r>
    <x v="4"/>
    <n v="2164"/>
    <s v="Summer 2016"/>
    <x v="1"/>
    <s v="EOT"/>
    <s v="PAFF"/>
    <x v="1"/>
    <x v="1"/>
    <s v="NRES"/>
    <x v="0"/>
    <n v="64"/>
  </r>
  <r>
    <x v="4"/>
    <n v="2247"/>
    <s v="Fall 2024"/>
    <x v="10"/>
    <s v="EOT"/>
    <s v="CLAS"/>
    <x v="7"/>
    <x v="1"/>
    <s v="NRES"/>
    <x v="0"/>
    <n v="6519"/>
  </r>
  <r>
    <x v="4"/>
    <n v="2224"/>
    <s v="Summer 2022"/>
    <x v="0"/>
    <s v="EOT"/>
    <s v="MEDS"/>
    <x v="11"/>
    <x v="0"/>
    <s v="RES"/>
    <x v="1"/>
    <n v="1"/>
  </r>
  <r>
    <x v="4"/>
    <n v="2241"/>
    <s v="Spring 2024"/>
    <x v="5"/>
    <s v="EOT"/>
    <s v="NURS"/>
    <x v="13"/>
    <x v="0"/>
    <s v="RES"/>
    <x v="1"/>
    <n v="3"/>
  </r>
  <r>
    <x v="4"/>
    <n v="2171"/>
    <s v="Spring 2017"/>
    <x v="1"/>
    <s v="EOT"/>
    <s v="NODG"/>
    <x v="8"/>
    <x v="1"/>
    <s v="NRES"/>
    <x v="0"/>
    <n v="37"/>
  </r>
  <r>
    <x v="4"/>
    <n v="2204"/>
    <s v="Summer 2020"/>
    <x v="9"/>
    <s v="EOT"/>
    <s v="ENGR"/>
    <x v="6"/>
    <x v="1"/>
    <s v="RES"/>
    <x v="1"/>
    <n v="2111"/>
  </r>
  <r>
    <x v="4"/>
    <n v="2257"/>
    <s v="Fall 2025"/>
    <x v="7"/>
    <s v="EOT"/>
    <s v="ARPL"/>
    <x v="4"/>
    <x v="0"/>
    <s v="RES"/>
    <x v="1"/>
    <n v="3499"/>
  </r>
  <r>
    <x v="4"/>
    <n v="2214"/>
    <s v="Summer 2021"/>
    <x v="8"/>
    <s v="EOT"/>
    <s v="CLAS"/>
    <x v="7"/>
    <x v="1"/>
    <s v="RES"/>
    <x v="1"/>
    <n v="9797"/>
  </r>
  <r>
    <x v="4"/>
    <n v="2221"/>
    <s v="Spring 2022"/>
    <x v="8"/>
    <s v="EOT"/>
    <s v="PAFF"/>
    <x v="1"/>
    <x v="0"/>
    <s v="RES"/>
    <x v="1"/>
    <n v="1983"/>
  </r>
  <r>
    <x v="4"/>
    <n v="2224"/>
    <s v="Summer 2022"/>
    <x v="0"/>
    <s v="EOT"/>
    <s v="BUSN"/>
    <x v="3"/>
    <x v="1"/>
    <s v="NRES"/>
    <x v="0"/>
    <n v="661"/>
  </r>
  <r>
    <x v="4"/>
    <n v="2207"/>
    <s v="Fall 2020"/>
    <x v="9"/>
    <s v="EOT"/>
    <s v="BUSN"/>
    <x v="3"/>
    <x v="1"/>
    <s v="NRES"/>
    <x v="0"/>
    <n v="2634"/>
  </r>
  <r>
    <x v="4"/>
    <n v="2154"/>
    <s v="Summer 2015"/>
    <x v="2"/>
    <s v="EOT"/>
    <s v="ARTM"/>
    <x v="0"/>
    <x v="1"/>
    <s v="RES"/>
    <x v="1"/>
    <n v="736"/>
  </r>
  <r>
    <x v="4"/>
    <n v="2154"/>
    <s v="Summer 2015"/>
    <x v="2"/>
    <s v="EOT"/>
    <s v="NODG"/>
    <x v="8"/>
    <x v="0"/>
    <s v="NRES"/>
    <x v="0"/>
    <n v="95"/>
  </r>
  <r>
    <x v="4"/>
    <n v="2167"/>
    <s v="Fall 2016"/>
    <x v="1"/>
    <s v="EOT"/>
    <s v="EDUC"/>
    <x v="2"/>
    <x v="1"/>
    <s v="NRES"/>
    <x v="0"/>
    <n v="246"/>
  </r>
  <r>
    <x v="4"/>
    <n v="2154"/>
    <s v="Summer 2015"/>
    <x v="2"/>
    <s v="EOT"/>
    <s v="CLAS"/>
    <x v="7"/>
    <x v="0"/>
    <s v="NRES"/>
    <x v="0"/>
    <n v="79"/>
  </r>
  <r>
    <x v="4"/>
    <n v="2221"/>
    <s v="Spring 2022"/>
    <x v="8"/>
    <s v="EOT"/>
    <s v="CLAS"/>
    <x v="7"/>
    <x v="1"/>
    <s v="NRES"/>
    <x v="0"/>
    <n v="6134"/>
  </r>
  <r>
    <x v="4"/>
    <n v="2177"/>
    <s v="Fall 2017"/>
    <x v="3"/>
    <s v="EOT"/>
    <s v="CLAS"/>
    <x v="7"/>
    <x v="1"/>
    <s v="NRES"/>
    <x v="0"/>
    <n v="10885"/>
  </r>
  <r>
    <x v="4"/>
    <n v="2227"/>
    <s v="Fall 2022"/>
    <x v="0"/>
    <s v="EOT"/>
    <s v="PAFF"/>
    <x v="1"/>
    <x v="0"/>
    <s v="RES"/>
    <x v="1"/>
    <n v="1830"/>
  </r>
  <r>
    <x v="4"/>
    <n v="2241"/>
    <s v="Spring 2024"/>
    <x v="5"/>
    <s v="EOT"/>
    <s v="BUSN"/>
    <x v="3"/>
    <x v="0"/>
    <s v="NRES"/>
    <x v="0"/>
    <n v="2483"/>
  </r>
  <r>
    <x v="4"/>
    <n v="2257"/>
    <s v="Fall 2025"/>
    <x v="7"/>
    <s v="EOT"/>
    <s v="CLAS"/>
    <x v="7"/>
    <x v="0"/>
    <s v="RES"/>
    <x v="1"/>
    <n v="2635"/>
  </r>
  <r>
    <x v="4"/>
    <n v="2241"/>
    <s v="Spring 2024"/>
    <x v="5"/>
    <s v="EOT"/>
    <s v="ENGR"/>
    <x v="6"/>
    <x v="1"/>
    <s v="RES"/>
    <x v="1"/>
    <n v="13315"/>
  </r>
  <r>
    <x v="4"/>
    <n v="2231"/>
    <s v="Spring 2023"/>
    <x v="0"/>
    <s v="EOT"/>
    <s v="ARPL"/>
    <x v="4"/>
    <x v="0"/>
    <s v="NRES"/>
    <x v="0"/>
    <n v="555"/>
  </r>
  <r>
    <x v="4"/>
    <n v="2154"/>
    <s v="Summer 2015"/>
    <x v="2"/>
    <s v="EOT"/>
    <s v="BUSN"/>
    <x v="3"/>
    <x v="0"/>
    <s v="NRES"/>
    <x v="0"/>
    <n v="267"/>
  </r>
  <r>
    <x v="4"/>
    <n v="2261"/>
    <s v="Spring 2026"/>
    <x v="7"/>
    <s v="CENSUS"/>
    <s v="CLAS"/>
    <x v="7"/>
    <x v="0"/>
    <s v="NRES"/>
    <x v="0"/>
    <n v="370"/>
  </r>
  <r>
    <x v="4"/>
    <n v="2261"/>
    <s v="Spring 2026"/>
    <x v="7"/>
    <s v="CENSUS"/>
    <s v="BUSN"/>
    <x v="3"/>
    <x v="1"/>
    <s v="NRES"/>
    <x v="0"/>
    <n v="3359"/>
  </r>
  <r>
    <x v="4"/>
    <n v="2244"/>
    <s v="Summer 2024"/>
    <x v="10"/>
    <s v="EOT"/>
    <s v="EDUC"/>
    <x v="2"/>
    <x v="0"/>
    <s v="NRES"/>
    <x v="0"/>
    <n v="481"/>
  </r>
  <r>
    <x v="4"/>
    <n v="2174"/>
    <s v="Summer 2017"/>
    <x v="3"/>
    <s v="EOT"/>
    <s v="ARPL"/>
    <x v="4"/>
    <x v="1"/>
    <s v="NRES"/>
    <x v="0"/>
    <n v="140"/>
  </r>
  <r>
    <x v="4"/>
    <n v="2177"/>
    <s v="Fall 2017"/>
    <x v="3"/>
    <s v="EOT"/>
    <s v="ARPL"/>
    <x v="4"/>
    <x v="1"/>
    <s v="NRES"/>
    <x v="0"/>
    <n v="862"/>
  </r>
  <r>
    <x v="4"/>
    <n v="2227"/>
    <s v="Fall 2022"/>
    <x v="0"/>
    <s v="EOT"/>
    <s v="NODG"/>
    <x v="8"/>
    <x v="0"/>
    <s v="NRES"/>
    <x v="0"/>
    <n v="112"/>
  </r>
  <r>
    <x v="4"/>
    <n v="2244"/>
    <s v="Summer 2024"/>
    <x v="10"/>
    <s v="EOT"/>
    <s v="ARTM"/>
    <x v="0"/>
    <x v="1"/>
    <s v="NRES"/>
    <x v="0"/>
    <n v="219"/>
  </r>
  <r>
    <x v="4"/>
    <n v="2224"/>
    <s v="Summer 2022"/>
    <x v="0"/>
    <s v="EOT"/>
    <s v="NODG"/>
    <x v="8"/>
    <x v="0"/>
    <s v="NRES"/>
    <x v="0"/>
    <n v="62"/>
  </r>
  <r>
    <x v="4"/>
    <n v="2181"/>
    <s v="Spring 2018"/>
    <x v="3"/>
    <s v="EOT"/>
    <s v="ARTM"/>
    <x v="0"/>
    <x v="0"/>
    <s v="RES"/>
    <x v="1"/>
    <n v="116"/>
  </r>
  <r>
    <x v="4"/>
    <n v="2231"/>
    <s v="Spring 2023"/>
    <x v="0"/>
    <s v="EOT"/>
    <s v="CLAS"/>
    <x v="7"/>
    <x v="1"/>
    <s v="NRES"/>
    <x v="0"/>
    <n v="6283"/>
  </r>
  <r>
    <x v="4"/>
    <n v="2161"/>
    <s v="Spring 2016"/>
    <x v="2"/>
    <s v="EOT"/>
    <s v="ARPL"/>
    <x v="4"/>
    <x v="1"/>
    <s v="NRES"/>
    <x v="0"/>
    <n v="742"/>
  </r>
  <r>
    <x v="4"/>
    <n v="2197"/>
    <s v="Fall 2019"/>
    <x v="4"/>
    <s v="EOT"/>
    <s v="PAFF"/>
    <x v="1"/>
    <x v="1"/>
    <s v="NRES"/>
    <x v="0"/>
    <n v="882"/>
  </r>
  <r>
    <x v="4"/>
    <n v="2171"/>
    <s v="Spring 2017"/>
    <x v="1"/>
    <s v="EOT"/>
    <s v="MEDS"/>
    <x v="11"/>
    <x v="0"/>
    <s v="RES"/>
    <x v="1"/>
    <n v="21"/>
  </r>
  <r>
    <x v="4"/>
    <n v="2197"/>
    <s v="Fall 2019"/>
    <x v="4"/>
    <s v="EOT"/>
    <s v="PUBH"/>
    <x v="9"/>
    <x v="0"/>
    <s v="RES"/>
    <x v="1"/>
    <n v="57"/>
  </r>
  <r>
    <x v="4"/>
    <n v="2221"/>
    <s v="Spring 2022"/>
    <x v="8"/>
    <s v="EOT"/>
    <s v="ENGR"/>
    <x v="6"/>
    <x v="0"/>
    <s v="NRES"/>
    <x v="0"/>
    <n v="1497"/>
  </r>
  <r>
    <x v="4"/>
    <n v="2164"/>
    <s v="Summer 2016"/>
    <x v="1"/>
    <s v="EOT"/>
    <s v="BUSN"/>
    <x v="3"/>
    <x v="0"/>
    <s v="RES"/>
    <x v="1"/>
    <n v="2002"/>
  </r>
  <r>
    <x v="4"/>
    <n v="2257"/>
    <s v="Fall 2025"/>
    <x v="7"/>
    <s v="EOT"/>
    <s v="BUSN"/>
    <x v="3"/>
    <x v="1"/>
    <s v="NRES"/>
    <x v="0"/>
    <n v="3648"/>
  </r>
  <r>
    <x v="4"/>
    <n v="2191"/>
    <s v="Spring 2019"/>
    <x v="6"/>
    <s v="EOT"/>
    <s v="EDUC"/>
    <x v="2"/>
    <x v="0"/>
    <s v="NRES"/>
    <x v="0"/>
    <n v="478"/>
  </r>
  <r>
    <x v="4"/>
    <n v="2201"/>
    <s v="Spring 2020"/>
    <x v="4"/>
    <s v="EOT"/>
    <s v="PAFF"/>
    <x v="1"/>
    <x v="0"/>
    <s v="RES"/>
    <x v="1"/>
    <n v="1758"/>
  </r>
  <r>
    <x v="4"/>
    <n v="2227"/>
    <s v="Fall 2022"/>
    <x v="0"/>
    <s v="EOT"/>
    <s v="PUBH"/>
    <x v="9"/>
    <x v="0"/>
    <s v="RES"/>
    <x v="1"/>
    <n v="15"/>
  </r>
  <r>
    <x v="4"/>
    <n v="2251"/>
    <s v="Spring 2025"/>
    <x v="10"/>
    <s v="EOT"/>
    <s v="ARPL"/>
    <x v="4"/>
    <x v="0"/>
    <s v="RES"/>
    <x v="1"/>
    <n v="3263"/>
  </r>
  <r>
    <x v="4"/>
    <n v="2211"/>
    <s v="Spring 2021"/>
    <x v="9"/>
    <s v="EOT"/>
    <s v="CONC"/>
    <x v="10"/>
    <x v="0"/>
    <s v="RES"/>
    <x v="1"/>
    <n v="3"/>
  </r>
  <r>
    <x v="4"/>
    <n v="2254"/>
    <s v="Summer 2025"/>
    <x v="7"/>
    <s v="EOT"/>
    <s v="NODG"/>
    <x v="8"/>
    <x v="1"/>
    <s v="RES"/>
    <x v="1"/>
    <n v="545"/>
  </r>
  <r>
    <x v="4"/>
    <n v="2197"/>
    <s v="Fall 2019"/>
    <x v="4"/>
    <s v="EOT"/>
    <s v="ARTM"/>
    <x v="0"/>
    <x v="1"/>
    <s v="NRES"/>
    <x v="0"/>
    <n v="3080"/>
  </r>
  <r>
    <x v="4"/>
    <n v="2161"/>
    <s v="Spring 2016"/>
    <x v="2"/>
    <s v="EOT"/>
    <s v="CLAS"/>
    <x v="7"/>
    <x v="1"/>
    <s v="NRES"/>
    <x v="0"/>
    <n v="9296"/>
  </r>
  <r>
    <x v="4"/>
    <n v="2214"/>
    <s v="Summer 2021"/>
    <x v="8"/>
    <s v="EOT"/>
    <s v="NODG"/>
    <x v="8"/>
    <x v="0"/>
    <s v="NRES"/>
    <x v="0"/>
    <n v="65"/>
  </r>
  <r>
    <x v="4"/>
    <n v="2164"/>
    <s v="Summer 2016"/>
    <x v="1"/>
    <s v="EOT"/>
    <s v="PAFF"/>
    <x v="1"/>
    <x v="0"/>
    <s v="RES"/>
    <x v="1"/>
    <n v="560"/>
  </r>
  <r>
    <x v="4"/>
    <n v="2181"/>
    <s v="Spring 2018"/>
    <x v="3"/>
    <s v="EOT"/>
    <s v="ARPL"/>
    <x v="4"/>
    <x v="0"/>
    <s v="RES"/>
    <x v="1"/>
    <n v="3557"/>
  </r>
  <r>
    <x v="4"/>
    <n v="2197"/>
    <s v="Fall 2019"/>
    <x v="4"/>
    <s v="EOT"/>
    <s v="BUSN"/>
    <x v="3"/>
    <x v="0"/>
    <s v="RES"/>
    <x v="1"/>
    <n v="4609"/>
  </r>
  <r>
    <x v="4"/>
    <n v="2184"/>
    <s v="Summer 2018"/>
    <x v="6"/>
    <s v="EOT"/>
    <s v="CLAS"/>
    <x v="7"/>
    <x v="1"/>
    <s v="RES"/>
    <x v="1"/>
    <n v="11321"/>
  </r>
  <r>
    <x v="4"/>
    <n v="2177"/>
    <s v="Fall 2017"/>
    <x v="3"/>
    <s v="EOT"/>
    <s v="NODG"/>
    <x v="8"/>
    <x v="0"/>
    <s v="RES"/>
    <x v="1"/>
    <n v="1488"/>
  </r>
  <r>
    <x v="4"/>
    <n v="2247"/>
    <s v="Fall 2024"/>
    <x v="10"/>
    <s v="EOT"/>
    <s v="EDUC"/>
    <x v="2"/>
    <x v="0"/>
    <s v="NRES"/>
    <x v="0"/>
    <n v="863"/>
  </r>
  <r>
    <x v="4"/>
    <n v="2247"/>
    <s v="Fall 2024"/>
    <x v="10"/>
    <s v="EOT"/>
    <s v="ARPL"/>
    <x v="4"/>
    <x v="0"/>
    <s v="RES"/>
    <x v="1"/>
    <n v="3412"/>
  </r>
  <r>
    <x v="4"/>
    <n v="2227"/>
    <s v="Fall 2022"/>
    <x v="0"/>
    <s v="EOT"/>
    <s v="MEDS"/>
    <x v="11"/>
    <x v="0"/>
    <s v="RES"/>
    <x v="1"/>
    <n v="16"/>
  </r>
  <r>
    <x v="4"/>
    <n v="2161"/>
    <s v="Spring 2016"/>
    <x v="2"/>
    <s v="EOT"/>
    <s v="ENGR"/>
    <x v="6"/>
    <x v="1"/>
    <s v="NRES"/>
    <x v="0"/>
    <n v="871"/>
  </r>
  <r>
    <x v="4"/>
    <n v="2211"/>
    <s v="Spring 2021"/>
    <x v="9"/>
    <s v="EOT"/>
    <s v="NODG"/>
    <x v="8"/>
    <x v="0"/>
    <s v="RES"/>
    <x v="1"/>
    <n v="1360.5"/>
  </r>
  <r>
    <x v="4"/>
    <n v="2177"/>
    <s v="Fall 2017"/>
    <x v="3"/>
    <s v="EOT"/>
    <s v="PAFF"/>
    <x v="1"/>
    <x v="1"/>
    <s v="RES"/>
    <x v="1"/>
    <n v="3862"/>
  </r>
  <r>
    <x v="4"/>
    <n v="2224"/>
    <s v="Summer 2022"/>
    <x v="0"/>
    <s v="EOT"/>
    <s v="BUSN"/>
    <x v="3"/>
    <x v="0"/>
    <s v="RES"/>
    <x v="1"/>
    <n v="2720"/>
  </r>
  <r>
    <x v="4"/>
    <n v="2181"/>
    <s v="Spring 2018"/>
    <x v="3"/>
    <s v="EOT"/>
    <s v="ARTM"/>
    <x v="0"/>
    <x v="1"/>
    <s v="RES"/>
    <x v="1"/>
    <n v="11565"/>
  </r>
  <r>
    <x v="4"/>
    <n v="2157"/>
    <s v="Fall 2015"/>
    <x v="2"/>
    <s v="EOT"/>
    <s v="BUSN"/>
    <x v="3"/>
    <x v="1"/>
    <s v="NRES"/>
    <x v="0"/>
    <n v="2947"/>
  </r>
  <r>
    <x v="4"/>
    <n v="2191"/>
    <s v="Spring 2019"/>
    <x v="6"/>
    <s v="EOT"/>
    <s v="ARPL"/>
    <x v="4"/>
    <x v="1"/>
    <s v="RES"/>
    <x v="1"/>
    <n v="4058"/>
  </r>
  <r>
    <x v="4"/>
    <n v="2241"/>
    <s v="Spring 2024"/>
    <x v="5"/>
    <s v="EOT"/>
    <s v="ENGR"/>
    <x v="6"/>
    <x v="0"/>
    <s v="NRES"/>
    <x v="0"/>
    <n v="1356"/>
  </r>
  <r>
    <x v="4"/>
    <n v="2257"/>
    <s v="Fall 2025"/>
    <x v="7"/>
    <s v="EOT"/>
    <s v="ARTM"/>
    <x v="0"/>
    <x v="1"/>
    <s v="RES"/>
    <x v="1"/>
    <n v="12831"/>
  </r>
  <r>
    <x v="4"/>
    <n v="2154"/>
    <s v="Summer 2015"/>
    <x v="2"/>
    <s v="EOT"/>
    <s v="PAFF"/>
    <x v="1"/>
    <x v="1"/>
    <s v="RES"/>
    <x v="1"/>
    <n v="518"/>
  </r>
  <r>
    <x v="4"/>
    <n v="2234"/>
    <s v="Summer 2023"/>
    <x v="5"/>
    <s v="EOT"/>
    <s v="PAFF"/>
    <x v="1"/>
    <x v="1"/>
    <s v="RES"/>
    <x v="1"/>
    <n v="854"/>
  </r>
  <r>
    <x v="4"/>
    <n v="2247"/>
    <s v="Fall 2024"/>
    <x v="10"/>
    <s v="EOT"/>
    <s v="BUSN"/>
    <x v="3"/>
    <x v="0"/>
    <s v="RES"/>
    <x v="1"/>
    <n v="6350"/>
  </r>
  <r>
    <x v="4"/>
    <n v="2197"/>
    <s v="Fall 2019"/>
    <x v="4"/>
    <s v="EOT"/>
    <s v="CLAS"/>
    <x v="7"/>
    <x v="0"/>
    <s v="NRES"/>
    <x v="0"/>
    <n v="593"/>
  </r>
  <r>
    <x v="4"/>
    <n v="2171"/>
    <s v="Spring 2017"/>
    <x v="1"/>
    <s v="EOT"/>
    <s v="CLAS"/>
    <x v="7"/>
    <x v="0"/>
    <s v="NRES"/>
    <x v="0"/>
    <n v="503.5"/>
  </r>
  <r>
    <x v="4"/>
    <n v="2181"/>
    <s v="Spring 2018"/>
    <x v="3"/>
    <s v="EOT"/>
    <s v="ENGR"/>
    <x v="6"/>
    <x v="1"/>
    <s v="NRES"/>
    <x v="0"/>
    <n v="1119"/>
  </r>
  <r>
    <x v="4"/>
    <n v="2261"/>
    <s v="Spring 2026"/>
    <x v="7"/>
    <s v="CENSUS"/>
    <s v="NURS"/>
    <x v="13"/>
    <x v="0"/>
    <s v="RES"/>
    <x v="1"/>
    <n v="3"/>
  </r>
  <r>
    <x v="4"/>
    <n v="2251"/>
    <s v="Spring 2025"/>
    <x v="10"/>
    <s v="EOT"/>
    <s v="BUSN"/>
    <x v="3"/>
    <x v="0"/>
    <s v="RES"/>
    <x v="1"/>
    <n v="6729"/>
  </r>
  <r>
    <x v="4"/>
    <n v="2191"/>
    <s v="Spring 2019"/>
    <x v="6"/>
    <s v="EOT"/>
    <s v="PAFF"/>
    <x v="1"/>
    <x v="1"/>
    <s v="NRES"/>
    <x v="0"/>
    <n v="985"/>
  </r>
  <r>
    <x v="4"/>
    <n v="2237"/>
    <s v="Fall 2023"/>
    <x v="5"/>
    <s v="EOT"/>
    <s v="CLAS"/>
    <x v="7"/>
    <x v="0"/>
    <s v="NRES"/>
    <x v="0"/>
    <n v="463"/>
  </r>
  <r>
    <x v="4"/>
    <n v="2234"/>
    <s v="Summer 2023"/>
    <x v="5"/>
    <s v="EOT"/>
    <s v="ENGR"/>
    <x v="6"/>
    <x v="0"/>
    <s v="NRES"/>
    <x v="0"/>
    <n v="142"/>
  </r>
  <r>
    <x v="4"/>
    <n v="2241"/>
    <s v="Spring 2024"/>
    <x v="5"/>
    <s v="EOT"/>
    <s v="ARTM"/>
    <x v="0"/>
    <x v="1"/>
    <s v="NRES"/>
    <x v="0"/>
    <n v="3006"/>
  </r>
  <r>
    <x v="4"/>
    <n v="2207"/>
    <s v="Fall 2020"/>
    <x v="9"/>
    <s v="EOT"/>
    <s v="ARPL"/>
    <x v="4"/>
    <x v="1"/>
    <s v="RES"/>
    <x v="1"/>
    <n v="4147"/>
  </r>
  <r>
    <x v="4"/>
    <n v="2231"/>
    <s v="Spring 2023"/>
    <x v="0"/>
    <s v="EOT"/>
    <s v="ARPL"/>
    <x v="4"/>
    <x v="1"/>
    <s v="NRES"/>
    <x v="0"/>
    <n v="783"/>
  </r>
  <r>
    <x v="4"/>
    <n v="2261"/>
    <s v="Spring 2026"/>
    <x v="7"/>
    <s v="CENSUS"/>
    <s v="CLAS"/>
    <x v="7"/>
    <x v="1"/>
    <s v="RES"/>
    <x v="1"/>
    <n v="38703"/>
  </r>
  <r>
    <x v="4"/>
    <n v="2181"/>
    <s v="Spring 2018"/>
    <x v="3"/>
    <s v="EOT"/>
    <s v="NOCR"/>
    <x v="14"/>
    <x v="3"/>
    <s v="NRES"/>
    <x v="0"/>
    <n v="9"/>
  </r>
  <r>
    <x v="4"/>
    <n v="2217"/>
    <s v="Fall 2021"/>
    <x v="8"/>
    <s v="EOT"/>
    <s v="PAFF"/>
    <x v="1"/>
    <x v="1"/>
    <s v="RES"/>
    <x v="1"/>
    <n v="4114"/>
  </r>
  <r>
    <x v="4"/>
    <n v="2201"/>
    <s v="Spring 2020"/>
    <x v="4"/>
    <s v="EOT"/>
    <s v="PUBH"/>
    <x v="9"/>
    <x v="0"/>
    <s v="RES"/>
    <x v="1"/>
    <n v="21"/>
  </r>
  <r>
    <x v="4"/>
    <n v="2231"/>
    <s v="Spring 2023"/>
    <x v="0"/>
    <s v="EOT"/>
    <s v="PAFF"/>
    <x v="1"/>
    <x v="0"/>
    <s v="NRES"/>
    <x v="0"/>
    <n v="441"/>
  </r>
  <r>
    <x v="4"/>
    <n v="2231"/>
    <s v="Spring 2023"/>
    <x v="0"/>
    <s v="EOT"/>
    <s v="ARTM"/>
    <x v="0"/>
    <x v="0"/>
    <s v="NRES"/>
    <x v="0"/>
    <n v="78"/>
  </r>
  <r>
    <x v="4"/>
    <n v="2161"/>
    <s v="Spring 2016"/>
    <x v="2"/>
    <s v="EOT"/>
    <s v="CLAS"/>
    <x v="7"/>
    <x v="0"/>
    <s v="RES"/>
    <x v="1"/>
    <n v="2623.5"/>
  </r>
  <r>
    <x v="4"/>
    <n v="2217"/>
    <s v="Fall 2021"/>
    <x v="8"/>
    <s v="EOT"/>
    <s v="EDUC"/>
    <x v="2"/>
    <x v="1"/>
    <s v="NRES"/>
    <x v="0"/>
    <n v="337"/>
  </r>
  <r>
    <x v="4"/>
    <n v="2254"/>
    <s v="Summer 2025"/>
    <x v="7"/>
    <s v="EOT"/>
    <s v="NODG"/>
    <x v="8"/>
    <x v="1"/>
    <s v="NRES"/>
    <x v="0"/>
    <n v="41"/>
  </r>
  <r>
    <x v="4"/>
    <n v="2261"/>
    <s v="Spring 2026"/>
    <x v="7"/>
    <s v="CENSUS"/>
    <s v="ARPL"/>
    <x v="4"/>
    <x v="0"/>
    <s v="NRES"/>
    <x v="0"/>
    <n v="294"/>
  </r>
  <r>
    <x v="4"/>
    <n v="2181"/>
    <s v="Spring 2018"/>
    <x v="3"/>
    <s v="EOT"/>
    <s v="ARPL"/>
    <x v="4"/>
    <x v="0"/>
    <s v="NRES"/>
    <x v="0"/>
    <n v="634"/>
  </r>
  <r>
    <x v="4"/>
    <n v="2174"/>
    <s v="Summer 2017"/>
    <x v="3"/>
    <s v="EOT"/>
    <s v="NODG"/>
    <x v="8"/>
    <x v="1"/>
    <s v="RES"/>
    <x v="1"/>
    <n v="813"/>
  </r>
  <r>
    <x v="4"/>
    <n v="2171"/>
    <s v="Spring 2017"/>
    <x v="1"/>
    <s v="EOT"/>
    <s v="ARPL"/>
    <x v="4"/>
    <x v="1"/>
    <s v="RES"/>
    <x v="1"/>
    <n v="3370"/>
  </r>
  <r>
    <x v="4"/>
    <n v="2197"/>
    <s v="Fall 2019"/>
    <x v="4"/>
    <s v="EOT"/>
    <s v="ENGR"/>
    <x v="6"/>
    <x v="1"/>
    <s v="RES"/>
    <x v="1"/>
    <n v="12896"/>
  </r>
  <r>
    <x v="4"/>
    <n v="2217"/>
    <s v="Fall 2021"/>
    <x v="8"/>
    <s v="EOT"/>
    <s v="ARTM"/>
    <x v="0"/>
    <x v="1"/>
    <s v="RES"/>
    <x v="1"/>
    <n v="12167"/>
  </r>
  <r>
    <x v="4"/>
    <n v="2247"/>
    <s v="Fall 2024"/>
    <x v="10"/>
    <s v="EOT"/>
    <s v="ENGR"/>
    <x v="6"/>
    <x v="1"/>
    <s v="RES"/>
    <x v="1"/>
    <n v="14593"/>
  </r>
  <r>
    <x v="4"/>
    <n v="2234"/>
    <s v="Summer 2023"/>
    <x v="5"/>
    <s v="EOT"/>
    <s v="EDUC"/>
    <x v="2"/>
    <x v="1"/>
    <s v="NRES"/>
    <x v="0"/>
    <n v="33"/>
  </r>
  <r>
    <x v="4"/>
    <n v="2224"/>
    <s v="Summer 2022"/>
    <x v="0"/>
    <s v="EOT"/>
    <s v="NODG"/>
    <x v="8"/>
    <x v="1"/>
    <s v="NRES"/>
    <x v="0"/>
    <n v="59"/>
  </r>
  <r>
    <x v="4"/>
    <n v="2157"/>
    <s v="Fall 2015"/>
    <x v="2"/>
    <s v="EOT"/>
    <s v="CLAS"/>
    <x v="7"/>
    <x v="1"/>
    <s v="RES"/>
    <x v="1"/>
    <n v="64550"/>
  </r>
  <r>
    <x v="4"/>
    <n v="2157"/>
    <s v="Fall 2015"/>
    <x v="2"/>
    <s v="EOT"/>
    <s v="ENGR"/>
    <x v="6"/>
    <x v="0"/>
    <s v="NRES"/>
    <x v="0"/>
    <n v="1734.5"/>
  </r>
  <r>
    <x v="4"/>
    <n v="2207"/>
    <s v="Fall 2020"/>
    <x v="9"/>
    <s v="EOT"/>
    <s v="BUSN"/>
    <x v="3"/>
    <x v="0"/>
    <s v="RES"/>
    <x v="1"/>
    <n v="6891"/>
  </r>
  <r>
    <x v="4"/>
    <n v="2214"/>
    <s v="Summer 2021"/>
    <x v="8"/>
    <s v="EOT"/>
    <s v="ENGR"/>
    <x v="6"/>
    <x v="1"/>
    <s v="NRES"/>
    <x v="0"/>
    <n v="1005"/>
  </r>
  <r>
    <x v="4"/>
    <n v="2164"/>
    <s v="Summer 2016"/>
    <x v="1"/>
    <s v="EOT"/>
    <s v="NODG"/>
    <x v="8"/>
    <x v="0"/>
    <s v="NRES"/>
    <x v="0"/>
    <n v="60"/>
  </r>
  <r>
    <x v="4"/>
    <n v="2257"/>
    <s v="Fall 2025"/>
    <x v="7"/>
    <s v="EOT"/>
    <s v="EDUC"/>
    <x v="2"/>
    <x v="1"/>
    <s v="NRES"/>
    <x v="0"/>
    <n v="346"/>
  </r>
  <r>
    <x v="4"/>
    <n v="2194"/>
    <s v="Summer 2019"/>
    <x v="4"/>
    <s v="EOT"/>
    <s v="EDUC"/>
    <x v="2"/>
    <x v="0"/>
    <s v="RES"/>
    <x v="1"/>
    <n v="3878"/>
  </r>
  <r>
    <x v="4"/>
    <n v="2161"/>
    <s v="Spring 2016"/>
    <x v="2"/>
    <s v="EOT"/>
    <s v="ARTM"/>
    <x v="0"/>
    <x v="1"/>
    <s v="NRES"/>
    <x v="0"/>
    <n v="1856"/>
  </r>
  <r>
    <x v="4"/>
    <n v="2204"/>
    <s v="Summer 2020"/>
    <x v="9"/>
    <s v="EOT"/>
    <s v="ENGR"/>
    <x v="6"/>
    <x v="1"/>
    <s v="NRES"/>
    <x v="0"/>
    <n v="879"/>
  </r>
  <r>
    <x v="4"/>
    <n v="2231"/>
    <s v="Spring 2023"/>
    <x v="0"/>
    <s v="EOT"/>
    <s v="ARTM"/>
    <x v="0"/>
    <x v="0"/>
    <s v="RES"/>
    <x v="1"/>
    <n v="158"/>
  </r>
  <r>
    <x v="4"/>
    <n v="2224"/>
    <s v="Summer 2022"/>
    <x v="0"/>
    <s v="EOT"/>
    <s v="ARTM"/>
    <x v="0"/>
    <x v="1"/>
    <s v="NRES"/>
    <x v="0"/>
    <n v="193"/>
  </r>
  <r>
    <x v="4"/>
    <n v="2164"/>
    <s v="Summer 2016"/>
    <x v="1"/>
    <s v="EOT"/>
    <s v="ENGR"/>
    <x v="6"/>
    <x v="0"/>
    <s v="NRES"/>
    <x v="0"/>
    <n v="84"/>
  </r>
  <r>
    <x v="4"/>
    <n v="2247"/>
    <s v="Fall 2024"/>
    <x v="10"/>
    <s v="EOT"/>
    <s v="ARTM"/>
    <x v="0"/>
    <x v="1"/>
    <s v="NRES"/>
    <x v="0"/>
    <n v="3020"/>
  </r>
  <r>
    <x v="4"/>
    <n v="2194"/>
    <s v="Summer 2019"/>
    <x v="4"/>
    <s v="EOT"/>
    <s v="ARPL"/>
    <x v="4"/>
    <x v="0"/>
    <s v="RES"/>
    <x v="1"/>
    <n v="327"/>
  </r>
  <r>
    <x v="4"/>
    <n v="2247"/>
    <s v="Fall 2024"/>
    <x v="10"/>
    <s v="EOT"/>
    <s v="NURS"/>
    <x v="13"/>
    <x v="1"/>
    <s v="RES"/>
    <x v="1"/>
    <n v="3"/>
  </r>
  <r>
    <x v="4"/>
    <n v="2251"/>
    <s v="Spring 2025"/>
    <x v="10"/>
    <s v="EOT"/>
    <s v="ARPL"/>
    <x v="4"/>
    <x v="1"/>
    <s v="RES"/>
    <x v="1"/>
    <n v="4931"/>
  </r>
  <r>
    <x v="4"/>
    <n v="2247"/>
    <s v="Fall 2024"/>
    <x v="10"/>
    <s v="EOT"/>
    <s v="CLAS"/>
    <x v="7"/>
    <x v="1"/>
    <s v="RES"/>
    <x v="1"/>
    <n v="41216"/>
  </r>
  <r>
    <x v="4"/>
    <n v="2164"/>
    <s v="Summer 2016"/>
    <x v="1"/>
    <s v="EOT"/>
    <s v="ENGR"/>
    <x v="6"/>
    <x v="1"/>
    <s v="RES"/>
    <x v="1"/>
    <n v="1148"/>
  </r>
  <r>
    <x v="4"/>
    <n v="2164"/>
    <s v="Summer 2016"/>
    <x v="1"/>
    <s v="EOT"/>
    <s v="BUSN"/>
    <x v="3"/>
    <x v="1"/>
    <s v="RES"/>
    <x v="1"/>
    <n v="3626"/>
  </r>
  <r>
    <x v="4"/>
    <n v="2241"/>
    <s v="Spring 2024"/>
    <x v="5"/>
    <s v="EOT"/>
    <s v="PAFF"/>
    <x v="1"/>
    <x v="0"/>
    <s v="RES"/>
    <x v="1"/>
    <n v="1488"/>
  </r>
  <r>
    <x v="4"/>
    <n v="2241"/>
    <s v="Spring 2024"/>
    <x v="5"/>
    <s v="EOT"/>
    <s v="ARPL"/>
    <x v="4"/>
    <x v="1"/>
    <s v="RES"/>
    <x v="1"/>
    <n v="4538"/>
  </r>
  <r>
    <x v="4"/>
    <n v="2241"/>
    <s v="Spring 2024"/>
    <x v="5"/>
    <s v="EOT"/>
    <s v="EDUC"/>
    <x v="2"/>
    <x v="1"/>
    <s v="RES"/>
    <x v="1"/>
    <n v="2707"/>
  </r>
  <r>
    <x v="4"/>
    <n v="2241"/>
    <s v="Spring 2024"/>
    <x v="5"/>
    <s v="EOT"/>
    <s v="CLAS"/>
    <x v="7"/>
    <x v="0"/>
    <s v="NRES"/>
    <x v="0"/>
    <n v="439"/>
  </r>
  <r>
    <x v="4"/>
    <n v="2157"/>
    <s v="Fall 2015"/>
    <x v="2"/>
    <s v="EOT"/>
    <s v="EDUC"/>
    <x v="2"/>
    <x v="1"/>
    <s v="NRES"/>
    <x v="0"/>
    <n v="198"/>
  </r>
  <r>
    <x v="4"/>
    <n v="2254"/>
    <s v="Summer 2025"/>
    <x v="7"/>
    <s v="EOT"/>
    <s v="EDUC"/>
    <x v="2"/>
    <x v="0"/>
    <s v="NRES"/>
    <x v="0"/>
    <n v="502"/>
  </r>
  <r>
    <x v="4"/>
    <n v="2184"/>
    <s v="Summer 2018"/>
    <x v="6"/>
    <s v="EOT"/>
    <s v="CLAS"/>
    <x v="7"/>
    <x v="0"/>
    <s v="NRES"/>
    <x v="0"/>
    <n v="57"/>
  </r>
  <r>
    <x v="4"/>
    <n v="2237"/>
    <s v="Fall 2023"/>
    <x v="5"/>
    <s v="EOT"/>
    <s v="PAFF"/>
    <x v="1"/>
    <x v="1"/>
    <s v="NRES"/>
    <x v="0"/>
    <n v="397"/>
  </r>
  <r>
    <x v="4"/>
    <n v="2204"/>
    <s v="Summer 2020"/>
    <x v="9"/>
    <s v="EOT"/>
    <s v="PUBH"/>
    <x v="9"/>
    <x v="0"/>
    <s v="RES"/>
    <x v="1"/>
    <n v="2"/>
  </r>
  <r>
    <x v="4"/>
    <n v="2244"/>
    <s v="Summer 2024"/>
    <x v="10"/>
    <s v="EOT"/>
    <s v="CLAS"/>
    <x v="7"/>
    <x v="0"/>
    <s v="NRES"/>
    <x v="0"/>
    <n v="55"/>
  </r>
  <r>
    <x v="4"/>
    <n v="2204"/>
    <s v="Summer 2020"/>
    <x v="9"/>
    <s v="EOT"/>
    <s v="BUSN"/>
    <x v="3"/>
    <x v="1"/>
    <s v="NRES"/>
    <x v="0"/>
    <n v="910"/>
  </r>
  <r>
    <x v="4"/>
    <n v="2171"/>
    <s v="Spring 2017"/>
    <x v="1"/>
    <s v="EOT"/>
    <s v="CLAS"/>
    <x v="7"/>
    <x v="1"/>
    <s v="RES"/>
    <x v="1"/>
    <n v="59795"/>
  </r>
  <r>
    <x v="4"/>
    <n v="2174"/>
    <s v="Summer 2017"/>
    <x v="3"/>
    <s v="EOT"/>
    <s v="ARPL"/>
    <x v="4"/>
    <x v="1"/>
    <s v="RES"/>
    <x v="1"/>
    <n v="386"/>
  </r>
  <r>
    <x v="4"/>
    <n v="2201"/>
    <s v="Spring 2020"/>
    <x v="4"/>
    <s v="EOT"/>
    <s v="EDUC"/>
    <x v="2"/>
    <x v="0"/>
    <s v="NRES"/>
    <x v="0"/>
    <n v="432"/>
  </r>
  <r>
    <x v="4"/>
    <n v="2157"/>
    <s v="Fall 2015"/>
    <x v="2"/>
    <s v="EOT"/>
    <s v="BUSN"/>
    <x v="3"/>
    <x v="1"/>
    <s v="RES"/>
    <x v="1"/>
    <n v="15634"/>
  </r>
  <r>
    <x v="4"/>
    <n v="2177"/>
    <s v="Fall 2017"/>
    <x v="3"/>
    <s v="EOT"/>
    <s v="PAFF"/>
    <x v="1"/>
    <x v="0"/>
    <s v="RES"/>
    <x v="1"/>
    <n v="1614"/>
  </r>
  <r>
    <x v="4"/>
    <n v="2184"/>
    <s v="Summer 2018"/>
    <x v="6"/>
    <s v="EOT"/>
    <s v="NODG"/>
    <x v="8"/>
    <x v="0"/>
    <s v="NRES"/>
    <x v="0"/>
    <n v="63"/>
  </r>
  <r>
    <x v="4"/>
    <n v="2257"/>
    <s v="Fall 2025"/>
    <x v="7"/>
    <s v="EOT"/>
    <s v="ARPL"/>
    <x v="4"/>
    <x v="0"/>
    <s v="NRES"/>
    <x v="0"/>
    <n v="320"/>
  </r>
  <r>
    <x v="4"/>
    <n v="2251"/>
    <s v="Spring 2025"/>
    <x v="10"/>
    <s v="EOT"/>
    <s v="ARPL"/>
    <x v="4"/>
    <x v="0"/>
    <s v="NRES"/>
    <x v="0"/>
    <n v="297"/>
  </r>
  <r>
    <x v="4"/>
    <n v="2194"/>
    <s v="Summer 2019"/>
    <x v="4"/>
    <s v="EOT"/>
    <s v="ARTM"/>
    <x v="0"/>
    <x v="1"/>
    <s v="NRES"/>
    <x v="0"/>
    <n v="215"/>
  </r>
  <r>
    <x v="4"/>
    <n v="2251"/>
    <s v="Spring 2025"/>
    <x v="10"/>
    <s v="EOT"/>
    <s v="NODG"/>
    <x v="8"/>
    <x v="0"/>
    <s v="NRES"/>
    <x v="0"/>
    <n v="150"/>
  </r>
  <r>
    <x v="4"/>
    <n v="2261"/>
    <s v="Spring 2026"/>
    <x v="7"/>
    <s v="CENSUS"/>
    <s v="EDUC"/>
    <x v="2"/>
    <x v="0"/>
    <s v="RES"/>
    <x v="1"/>
    <n v="5273"/>
  </r>
  <r>
    <x v="4"/>
    <n v="2187"/>
    <s v="Fall 2018"/>
    <x v="6"/>
    <s v="EOT"/>
    <s v="BUSN"/>
    <x v="3"/>
    <x v="1"/>
    <s v="RES"/>
    <x v="1"/>
    <n v="16871"/>
  </r>
  <r>
    <x v="4"/>
    <n v="2187"/>
    <s v="Fall 2018"/>
    <x v="6"/>
    <s v="EOT"/>
    <s v="ENGR"/>
    <x v="6"/>
    <x v="1"/>
    <s v="NRES"/>
    <x v="0"/>
    <n v="1171"/>
  </r>
  <r>
    <x v="4"/>
    <n v="2204"/>
    <s v="Summer 2020"/>
    <x v="9"/>
    <s v="EOT"/>
    <s v="NODG"/>
    <x v="8"/>
    <x v="1"/>
    <s v="NRES"/>
    <x v="0"/>
    <n v="109"/>
  </r>
  <r>
    <x v="4"/>
    <n v="2237"/>
    <s v="Fall 2023"/>
    <x v="5"/>
    <s v="EOT"/>
    <s v="ARPL"/>
    <x v="4"/>
    <x v="1"/>
    <s v="RES"/>
    <x v="1"/>
    <n v="5042"/>
  </r>
  <r>
    <x v="4"/>
    <n v="2254"/>
    <s v="Summer 2025"/>
    <x v="7"/>
    <s v="EOT"/>
    <s v="EDUC"/>
    <x v="2"/>
    <x v="1"/>
    <s v="RES"/>
    <x v="1"/>
    <n v="913"/>
  </r>
  <r>
    <x v="4"/>
    <n v="2167"/>
    <s v="Fall 2016"/>
    <x v="1"/>
    <s v="EOT"/>
    <s v="CLAS"/>
    <x v="7"/>
    <x v="1"/>
    <s v="NRES"/>
    <x v="0"/>
    <n v="10454"/>
  </r>
  <r>
    <x v="4"/>
    <n v="2227"/>
    <s v="Fall 2022"/>
    <x v="0"/>
    <s v="EOT"/>
    <s v="NODG"/>
    <x v="8"/>
    <x v="0"/>
    <s v="RES"/>
    <x v="1"/>
    <n v="1061"/>
  </r>
  <r>
    <x v="4"/>
    <n v="2227"/>
    <s v="Fall 2022"/>
    <x v="0"/>
    <s v="EOT"/>
    <s v="CLAS"/>
    <x v="7"/>
    <x v="1"/>
    <s v="RES"/>
    <x v="1"/>
    <n v="46565"/>
  </r>
  <r>
    <x v="4"/>
    <n v="2231"/>
    <s v="Spring 2023"/>
    <x v="0"/>
    <s v="EOT"/>
    <s v="PAFF"/>
    <x v="1"/>
    <x v="1"/>
    <s v="RES"/>
    <x v="1"/>
    <n v="3971"/>
  </r>
  <r>
    <x v="4"/>
    <n v="2217"/>
    <s v="Fall 2021"/>
    <x v="8"/>
    <s v="EOT"/>
    <s v="ENGR"/>
    <x v="6"/>
    <x v="0"/>
    <s v="NRES"/>
    <x v="0"/>
    <n v="1443"/>
  </r>
  <r>
    <x v="4"/>
    <n v="2181"/>
    <s v="Spring 2018"/>
    <x v="3"/>
    <s v="EOT"/>
    <s v="MEDS"/>
    <x v="11"/>
    <x v="0"/>
    <s v="RES"/>
    <x v="1"/>
    <n v="13"/>
  </r>
  <r>
    <x v="4"/>
    <n v="2224"/>
    <s v="Summer 2022"/>
    <x v="0"/>
    <s v="EOT"/>
    <s v="PAFF"/>
    <x v="1"/>
    <x v="1"/>
    <s v="NRES"/>
    <x v="0"/>
    <n v="77"/>
  </r>
  <r>
    <x v="4"/>
    <n v="2187"/>
    <s v="Fall 2018"/>
    <x v="6"/>
    <s v="EOT"/>
    <s v="ENGR"/>
    <x v="6"/>
    <x v="0"/>
    <s v="RES"/>
    <x v="1"/>
    <n v="1331"/>
  </r>
  <r>
    <x v="4"/>
    <n v="2261"/>
    <s v="Spring 2026"/>
    <x v="7"/>
    <s v="CENSUS"/>
    <s v="BUSN"/>
    <x v="3"/>
    <x v="0"/>
    <s v="NRES"/>
    <x v="0"/>
    <n v="1463"/>
  </r>
  <r>
    <x v="4"/>
    <n v="2217"/>
    <s v="Fall 2021"/>
    <x v="8"/>
    <s v="EOT"/>
    <s v="PAFF"/>
    <x v="1"/>
    <x v="0"/>
    <s v="RES"/>
    <x v="1"/>
    <n v="2153"/>
  </r>
  <r>
    <x v="4"/>
    <n v="2221"/>
    <s v="Spring 2022"/>
    <x v="8"/>
    <s v="EOT"/>
    <s v="ENGR"/>
    <x v="6"/>
    <x v="1"/>
    <s v="RES"/>
    <x v="1"/>
    <n v="13759"/>
  </r>
  <r>
    <x v="4"/>
    <n v="2237"/>
    <s v="Fall 2023"/>
    <x v="5"/>
    <s v="EOT"/>
    <s v="ARPL"/>
    <x v="4"/>
    <x v="0"/>
    <s v="RES"/>
    <x v="1"/>
    <n v="3091"/>
  </r>
  <r>
    <x v="4"/>
    <n v="2224"/>
    <s v="Summer 2022"/>
    <x v="0"/>
    <s v="EOT"/>
    <s v="CLAS"/>
    <x v="7"/>
    <x v="0"/>
    <s v="NRES"/>
    <x v="0"/>
    <n v="57"/>
  </r>
  <r>
    <x v="4"/>
    <n v="2157"/>
    <s v="Fall 2015"/>
    <x v="2"/>
    <s v="EOT"/>
    <s v="ENGR"/>
    <x v="6"/>
    <x v="1"/>
    <s v="RES"/>
    <x v="1"/>
    <n v="7859"/>
  </r>
  <r>
    <x v="4"/>
    <n v="2251"/>
    <s v="Spring 2025"/>
    <x v="10"/>
    <s v="EOT"/>
    <s v="EDUC"/>
    <x v="2"/>
    <x v="0"/>
    <s v="RES"/>
    <x v="1"/>
    <n v="5342"/>
  </r>
  <r>
    <x v="4"/>
    <n v="2197"/>
    <s v="Fall 2019"/>
    <x v="4"/>
    <s v="EOT"/>
    <s v="EDUC"/>
    <x v="2"/>
    <x v="1"/>
    <s v="NRES"/>
    <x v="0"/>
    <n v="362"/>
  </r>
  <r>
    <x v="4"/>
    <n v="2261"/>
    <s v="Spring 2026"/>
    <x v="7"/>
    <s v="CENSUS"/>
    <s v="ARTM"/>
    <x v="0"/>
    <x v="0"/>
    <s v="RES"/>
    <x v="1"/>
    <n v="146"/>
  </r>
  <r>
    <x v="4"/>
    <n v="2171"/>
    <s v="Spring 2017"/>
    <x v="1"/>
    <s v="EOT"/>
    <s v="ARTM"/>
    <x v="0"/>
    <x v="0"/>
    <s v="RES"/>
    <x v="1"/>
    <n v="126"/>
  </r>
  <r>
    <x v="4"/>
    <n v="2197"/>
    <s v="Fall 2019"/>
    <x v="4"/>
    <s v="EOT"/>
    <s v="ENGR"/>
    <x v="6"/>
    <x v="1"/>
    <s v="NRES"/>
    <x v="0"/>
    <n v="2208"/>
  </r>
  <r>
    <x v="4"/>
    <n v="2204"/>
    <s v="Summer 2020"/>
    <x v="9"/>
    <s v="EOT"/>
    <s v="ARPL"/>
    <x v="4"/>
    <x v="1"/>
    <s v="RES"/>
    <x v="1"/>
    <n v="604"/>
  </r>
  <r>
    <x v="4"/>
    <n v="2247"/>
    <s v="Fall 2024"/>
    <x v="10"/>
    <s v="EOT"/>
    <s v="BUSN"/>
    <x v="3"/>
    <x v="1"/>
    <s v="NRES"/>
    <x v="0"/>
    <n v="3483"/>
  </r>
  <r>
    <x v="4"/>
    <n v="2161"/>
    <s v="Spring 2016"/>
    <x v="2"/>
    <s v="EOT"/>
    <s v="ARPL"/>
    <x v="4"/>
    <x v="1"/>
    <s v="RES"/>
    <x v="1"/>
    <n v="2567"/>
  </r>
  <r>
    <x v="4"/>
    <n v="2244"/>
    <s v="Summer 2024"/>
    <x v="10"/>
    <s v="EOT"/>
    <s v="BUSN"/>
    <x v="3"/>
    <x v="1"/>
    <s v="NRES"/>
    <x v="0"/>
    <n v="668"/>
  </r>
  <r>
    <x v="4"/>
    <n v="2184"/>
    <s v="Summer 2018"/>
    <x v="6"/>
    <s v="EOT"/>
    <s v="EDUC"/>
    <x v="2"/>
    <x v="1"/>
    <s v="NRES"/>
    <x v="0"/>
    <n v="57"/>
  </r>
  <r>
    <x v="4"/>
    <n v="2201"/>
    <s v="Spring 2020"/>
    <x v="4"/>
    <s v="EOT"/>
    <s v="NODG"/>
    <x v="8"/>
    <x v="1"/>
    <s v="RES"/>
    <x v="1"/>
    <n v="744"/>
  </r>
  <r>
    <x v="4"/>
    <n v="2204"/>
    <s v="Summer 2020"/>
    <x v="9"/>
    <s v="EOT"/>
    <s v="ENGR"/>
    <x v="6"/>
    <x v="0"/>
    <s v="NRES"/>
    <x v="0"/>
    <n v="105"/>
  </r>
  <r>
    <x v="4"/>
    <n v="2161"/>
    <s v="Spring 2016"/>
    <x v="2"/>
    <s v="EOT"/>
    <s v="CLAS"/>
    <x v="7"/>
    <x v="0"/>
    <s v="NRES"/>
    <x v="0"/>
    <n v="576.5"/>
  </r>
  <r>
    <x v="4"/>
    <n v="2227"/>
    <s v="Fall 2022"/>
    <x v="0"/>
    <s v="EOT"/>
    <s v="ARTM"/>
    <x v="0"/>
    <x v="0"/>
    <s v="NRES"/>
    <x v="0"/>
    <n v="95"/>
  </r>
  <r>
    <x v="4"/>
    <n v="2237"/>
    <s v="Fall 2023"/>
    <x v="5"/>
    <s v="EOT"/>
    <s v="ARTM"/>
    <x v="0"/>
    <x v="0"/>
    <s v="RES"/>
    <x v="1"/>
    <n v="182"/>
  </r>
  <r>
    <x v="4"/>
    <n v="2197"/>
    <s v="Fall 2019"/>
    <x v="4"/>
    <s v="EOT"/>
    <s v="ARTM"/>
    <x v="0"/>
    <x v="0"/>
    <s v="RES"/>
    <x v="1"/>
    <n v="63"/>
  </r>
  <r>
    <x v="4"/>
    <n v="2167"/>
    <s v="Fall 2016"/>
    <x v="1"/>
    <s v="EOT"/>
    <s v="PAFF"/>
    <x v="1"/>
    <x v="1"/>
    <s v="NRES"/>
    <x v="0"/>
    <n v="468"/>
  </r>
  <r>
    <x v="4"/>
    <n v="2201"/>
    <s v="Spring 2020"/>
    <x v="4"/>
    <s v="EOT"/>
    <s v="PAFF"/>
    <x v="1"/>
    <x v="1"/>
    <s v="RES"/>
    <x v="1"/>
    <n v="4259"/>
  </r>
  <r>
    <x v="4"/>
    <n v="2247"/>
    <s v="Fall 2024"/>
    <x v="10"/>
    <s v="EOT"/>
    <s v="CLAS"/>
    <x v="7"/>
    <x v="0"/>
    <s v="NRES"/>
    <x v="0"/>
    <n v="549"/>
  </r>
  <r>
    <x v="4"/>
    <n v="2211"/>
    <s v="Spring 2021"/>
    <x v="9"/>
    <s v="EOT"/>
    <s v="BUSN"/>
    <x v="3"/>
    <x v="1"/>
    <s v="NRES"/>
    <x v="0"/>
    <n v="2504"/>
  </r>
  <r>
    <x v="4"/>
    <n v="2157"/>
    <s v="Fall 2015"/>
    <x v="2"/>
    <s v="EOT"/>
    <s v="NODG"/>
    <x v="8"/>
    <x v="0"/>
    <s v="RES"/>
    <x v="1"/>
    <n v="1302"/>
  </r>
  <r>
    <x v="4"/>
    <n v="2217"/>
    <s v="Fall 2021"/>
    <x v="8"/>
    <s v="EOT"/>
    <s v="BUSN"/>
    <x v="3"/>
    <x v="1"/>
    <s v="RES"/>
    <x v="1"/>
    <n v="20439"/>
  </r>
  <r>
    <x v="4"/>
    <n v="2244"/>
    <s v="Summer 2024"/>
    <x v="10"/>
    <s v="EOT"/>
    <s v="MEDS"/>
    <x v="11"/>
    <x v="0"/>
    <s v="RES"/>
    <x v="1"/>
    <n v="1"/>
  </r>
  <r>
    <x v="4"/>
    <n v="2154"/>
    <s v="Summer 2015"/>
    <x v="2"/>
    <s v="EOT"/>
    <s v="ARTM"/>
    <x v="0"/>
    <x v="0"/>
    <s v="NRES"/>
    <x v="0"/>
    <n v="19"/>
  </r>
  <r>
    <x v="4"/>
    <n v="2161"/>
    <s v="Spring 2016"/>
    <x v="2"/>
    <s v="EOT"/>
    <s v="BUSN"/>
    <x v="3"/>
    <x v="1"/>
    <s v="RES"/>
    <x v="1"/>
    <n v="14581"/>
  </r>
  <r>
    <x v="4"/>
    <n v="2234"/>
    <s v="Summer 2023"/>
    <x v="5"/>
    <s v="EOT"/>
    <s v="ARTM"/>
    <x v="0"/>
    <x v="1"/>
    <s v="RES"/>
    <x v="1"/>
    <n v="1181"/>
  </r>
  <r>
    <x v="4"/>
    <n v="2184"/>
    <s v="Summer 2018"/>
    <x v="6"/>
    <s v="EOT"/>
    <s v="NODG"/>
    <x v="8"/>
    <x v="0"/>
    <s v="RES"/>
    <x v="1"/>
    <n v="675"/>
  </r>
  <r>
    <x v="4"/>
    <n v="2194"/>
    <s v="Summer 2019"/>
    <x v="4"/>
    <s v="EOT"/>
    <s v="ARPL"/>
    <x v="4"/>
    <x v="1"/>
    <s v="RES"/>
    <x v="1"/>
    <n v="510"/>
  </r>
  <r>
    <x v="4"/>
    <n v="2227"/>
    <s v="Fall 2022"/>
    <x v="0"/>
    <s v="EOT"/>
    <s v="ENGR"/>
    <x v="6"/>
    <x v="1"/>
    <s v="NRES"/>
    <x v="0"/>
    <n v="3459"/>
  </r>
  <r>
    <x v="4"/>
    <n v="2221"/>
    <s v="Spring 2022"/>
    <x v="8"/>
    <s v="EOT"/>
    <s v="ARPL"/>
    <x v="4"/>
    <x v="1"/>
    <s v="NRES"/>
    <x v="0"/>
    <n v="756"/>
  </r>
  <r>
    <x v="4"/>
    <n v="2204"/>
    <s v="Summer 2020"/>
    <x v="9"/>
    <s v="EOT"/>
    <s v="NODG"/>
    <x v="8"/>
    <x v="1"/>
    <s v="RES"/>
    <x v="1"/>
    <n v="661"/>
  </r>
  <r>
    <x v="4"/>
    <n v="2217"/>
    <s v="Fall 2021"/>
    <x v="8"/>
    <s v="EOT"/>
    <s v="ARPL"/>
    <x v="4"/>
    <x v="1"/>
    <s v="NRES"/>
    <x v="0"/>
    <n v="955"/>
  </r>
  <r>
    <x v="4"/>
    <n v="2197"/>
    <s v="Fall 2019"/>
    <x v="4"/>
    <s v="EOT"/>
    <s v="NODG"/>
    <x v="8"/>
    <x v="0"/>
    <s v="RES"/>
    <x v="1"/>
    <n v="1414"/>
  </r>
  <r>
    <x v="4"/>
    <n v="2204"/>
    <s v="Summer 2020"/>
    <x v="9"/>
    <s v="EOT"/>
    <s v="CLAS"/>
    <x v="7"/>
    <x v="1"/>
    <s v="RES"/>
    <x v="1"/>
    <n v="12753"/>
  </r>
  <r>
    <x v="4"/>
    <n v="2231"/>
    <s v="Spring 2023"/>
    <x v="0"/>
    <s v="EOT"/>
    <s v="BUSN"/>
    <x v="3"/>
    <x v="1"/>
    <s v="RES"/>
    <x v="1"/>
    <n v="20863"/>
  </r>
  <r>
    <x v="4"/>
    <n v="2247"/>
    <s v="Fall 2024"/>
    <x v="10"/>
    <s v="EOT"/>
    <s v="ARPL"/>
    <x v="4"/>
    <x v="1"/>
    <s v="NRES"/>
    <x v="0"/>
    <n v="756"/>
  </r>
  <r>
    <x v="4"/>
    <n v="2201"/>
    <s v="Spring 2020"/>
    <x v="4"/>
    <s v="EOT"/>
    <s v="ARTM"/>
    <x v="0"/>
    <x v="1"/>
    <s v="NRES"/>
    <x v="0"/>
    <n v="2710"/>
  </r>
  <r>
    <x v="4"/>
    <n v="2191"/>
    <s v="Spring 2019"/>
    <x v="6"/>
    <s v="EOT"/>
    <s v="CLAS"/>
    <x v="7"/>
    <x v="1"/>
    <s v="RES"/>
    <x v="1"/>
    <n v="57720"/>
  </r>
  <r>
    <x v="4"/>
    <n v="2171"/>
    <s v="Spring 2017"/>
    <x v="1"/>
    <s v="EOT"/>
    <s v="BUSN"/>
    <x v="3"/>
    <x v="1"/>
    <s v="NRES"/>
    <x v="0"/>
    <n v="2298"/>
  </r>
  <r>
    <x v="4"/>
    <n v="2221"/>
    <s v="Spring 2022"/>
    <x v="8"/>
    <s v="EOT"/>
    <s v="PUBH"/>
    <x v="9"/>
    <x v="0"/>
    <s v="RES"/>
    <x v="1"/>
    <n v="9"/>
  </r>
  <r>
    <x v="4"/>
    <n v="2257"/>
    <s v="Fall 2025"/>
    <x v="7"/>
    <s v="EOT"/>
    <s v="BUSN"/>
    <x v="3"/>
    <x v="1"/>
    <s v="RES"/>
    <x v="1"/>
    <n v="23483"/>
  </r>
  <r>
    <x v="4"/>
    <n v="2191"/>
    <s v="Spring 2019"/>
    <x v="6"/>
    <s v="EOT"/>
    <s v="ARTM"/>
    <x v="0"/>
    <x v="1"/>
    <s v="NRES"/>
    <x v="0"/>
    <n v="2879"/>
  </r>
  <r>
    <x v="4"/>
    <n v="2261"/>
    <s v="Spring 2026"/>
    <x v="7"/>
    <s v="CENSUS"/>
    <s v="BUSN"/>
    <x v="3"/>
    <x v="1"/>
    <s v="RES"/>
    <x v="1"/>
    <n v="22227"/>
  </r>
  <r>
    <x v="4"/>
    <n v="2211"/>
    <s v="Spring 2021"/>
    <x v="9"/>
    <s v="EOT"/>
    <s v="NODG"/>
    <x v="8"/>
    <x v="1"/>
    <s v="RES"/>
    <x v="1"/>
    <n v="832"/>
  </r>
  <r>
    <x v="4"/>
    <n v="2231"/>
    <s v="Spring 2023"/>
    <x v="0"/>
    <s v="EOT"/>
    <s v="NODG"/>
    <x v="8"/>
    <x v="0"/>
    <s v="NRES"/>
    <x v="0"/>
    <n v="152"/>
  </r>
  <r>
    <x v="4"/>
    <n v="2194"/>
    <s v="Summer 2019"/>
    <x v="4"/>
    <s v="EOT"/>
    <s v="ARTM"/>
    <x v="0"/>
    <x v="0"/>
    <s v="RES"/>
    <x v="1"/>
    <n v="28"/>
  </r>
  <r>
    <x v="4"/>
    <n v="2171"/>
    <s v="Spring 2017"/>
    <x v="1"/>
    <s v="EOT"/>
    <s v="EDUC"/>
    <x v="2"/>
    <x v="1"/>
    <s v="RES"/>
    <x v="1"/>
    <n v="2419"/>
  </r>
  <r>
    <x v="4"/>
    <n v="2221"/>
    <s v="Spring 2022"/>
    <x v="8"/>
    <s v="EOT"/>
    <s v="ARPL"/>
    <x v="4"/>
    <x v="0"/>
    <s v="RES"/>
    <x v="1"/>
    <n v="3498"/>
  </r>
  <r>
    <x v="4"/>
    <n v="2167"/>
    <s v="Fall 2016"/>
    <x v="1"/>
    <s v="EOT"/>
    <s v="ARTM"/>
    <x v="0"/>
    <x v="1"/>
    <s v="NRES"/>
    <x v="0"/>
    <n v="2781"/>
  </r>
  <r>
    <x v="4"/>
    <n v="2181"/>
    <s v="Spring 2018"/>
    <x v="3"/>
    <s v="EOT"/>
    <s v="PAFF"/>
    <x v="1"/>
    <x v="0"/>
    <s v="NRES"/>
    <x v="0"/>
    <n v="530"/>
  </r>
  <r>
    <x v="4"/>
    <n v="2177"/>
    <s v="Fall 2017"/>
    <x v="3"/>
    <s v="EOT"/>
    <s v="NOCR"/>
    <x v="14"/>
    <x v="3"/>
    <s v="NRES"/>
    <x v="0"/>
    <n v="6"/>
  </r>
  <r>
    <x v="4"/>
    <n v="2174"/>
    <s v="Summer 2017"/>
    <x v="3"/>
    <s v="EOT"/>
    <s v="PAFF"/>
    <x v="1"/>
    <x v="1"/>
    <s v="NRES"/>
    <x v="0"/>
    <n v="208"/>
  </r>
  <r>
    <x v="4"/>
    <n v="2194"/>
    <s v="Summer 2019"/>
    <x v="4"/>
    <s v="EOT"/>
    <s v="PAFF"/>
    <x v="1"/>
    <x v="1"/>
    <s v="NRES"/>
    <x v="0"/>
    <n v="326"/>
  </r>
  <r>
    <x v="4"/>
    <n v="2181"/>
    <s v="Spring 2018"/>
    <x v="3"/>
    <s v="EOT"/>
    <s v="CLAS"/>
    <x v="7"/>
    <x v="0"/>
    <s v="NRES"/>
    <x v="0"/>
    <n v="684"/>
  </r>
  <r>
    <x v="4"/>
    <n v="2244"/>
    <s v="Summer 2024"/>
    <x v="10"/>
    <s v="EOT"/>
    <s v="PUBH"/>
    <x v="9"/>
    <x v="0"/>
    <s v="RES"/>
    <x v="1"/>
    <n v="16"/>
  </r>
  <r>
    <x v="4"/>
    <n v="2257"/>
    <s v="Fall 2025"/>
    <x v="7"/>
    <s v="EOT"/>
    <s v="NODG"/>
    <x v="8"/>
    <x v="0"/>
    <s v="RES"/>
    <x v="1"/>
    <n v="1097"/>
  </r>
  <r>
    <x v="4"/>
    <n v="2237"/>
    <s v="Fall 2023"/>
    <x v="5"/>
    <s v="EOT"/>
    <s v="ARTM"/>
    <x v="0"/>
    <x v="0"/>
    <s v="NRES"/>
    <x v="0"/>
    <n v="58"/>
  </r>
  <r>
    <x v="4"/>
    <n v="2207"/>
    <s v="Fall 2020"/>
    <x v="9"/>
    <s v="EOT"/>
    <s v="ARPL"/>
    <x v="4"/>
    <x v="1"/>
    <s v="NRES"/>
    <x v="0"/>
    <n v="970"/>
  </r>
  <r>
    <x v="4"/>
    <n v="2154"/>
    <s v="Summer 2015"/>
    <x v="2"/>
    <s v="EOT"/>
    <s v="BUSN"/>
    <x v="3"/>
    <x v="0"/>
    <s v="RES"/>
    <x v="1"/>
    <n v="1856"/>
  </r>
  <r>
    <x v="4"/>
    <n v="2234"/>
    <s v="Summer 2023"/>
    <x v="5"/>
    <s v="EOT"/>
    <s v="ENGR"/>
    <x v="6"/>
    <x v="0"/>
    <s v="RES"/>
    <x v="1"/>
    <n v="169"/>
  </r>
  <r>
    <x v="4"/>
    <n v="2164"/>
    <s v="Summer 2016"/>
    <x v="1"/>
    <s v="EOT"/>
    <s v="PAFF"/>
    <x v="1"/>
    <x v="0"/>
    <s v="NRES"/>
    <x v="0"/>
    <n v="159"/>
  </r>
  <r>
    <x v="4"/>
    <n v="2211"/>
    <s v="Spring 2021"/>
    <x v="9"/>
    <s v="EOT"/>
    <s v="CLAS"/>
    <x v="7"/>
    <x v="0"/>
    <s v="NRES"/>
    <x v="0"/>
    <n v="422"/>
  </r>
  <r>
    <x v="4"/>
    <n v="2214"/>
    <s v="Summer 2021"/>
    <x v="8"/>
    <s v="EOT"/>
    <s v="ARTM"/>
    <x v="0"/>
    <x v="0"/>
    <s v="RES"/>
    <x v="1"/>
    <n v="29"/>
  </r>
  <r>
    <x v="4"/>
    <n v="2207"/>
    <s v="Fall 2020"/>
    <x v="9"/>
    <s v="EOT"/>
    <s v="ARPL"/>
    <x v="4"/>
    <x v="0"/>
    <s v="NRES"/>
    <x v="0"/>
    <n v="802"/>
  </r>
  <r>
    <x v="4"/>
    <n v="2174"/>
    <s v="Summer 2017"/>
    <x v="3"/>
    <s v="EOT"/>
    <s v="NODG"/>
    <x v="8"/>
    <x v="0"/>
    <s v="RES"/>
    <x v="1"/>
    <n v="597"/>
  </r>
  <r>
    <x v="4"/>
    <n v="2237"/>
    <s v="Fall 2023"/>
    <x v="5"/>
    <s v="EOT"/>
    <s v="EDUC"/>
    <x v="2"/>
    <x v="0"/>
    <s v="RES"/>
    <x v="1"/>
    <n v="5532"/>
  </r>
  <r>
    <x v="4"/>
    <n v="2184"/>
    <s v="Summer 2018"/>
    <x v="6"/>
    <s v="EOT"/>
    <s v="ENGR"/>
    <x v="6"/>
    <x v="0"/>
    <s v="RES"/>
    <x v="1"/>
    <n v="145"/>
  </r>
  <r>
    <x v="4"/>
    <n v="2174"/>
    <s v="Summer 2017"/>
    <x v="3"/>
    <s v="EOT"/>
    <s v="PUBH"/>
    <x v="9"/>
    <x v="0"/>
    <s v="RES"/>
    <x v="1"/>
    <n v="5"/>
  </r>
  <r>
    <x v="4"/>
    <n v="2171"/>
    <s v="Spring 2017"/>
    <x v="1"/>
    <s v="EOT"/>
    <s v="ENGR"/>
    <x v="6"/>
    <x v="1"/>
    <s v="NRES"/>
    <x v="0"/>
    <n v="1005"/>
  </r>
  <r>
    <x v="4"/>
    <n v="2184"/>
    <s v="Summer 2018"/>
    <x v="6"/>
    <s v="EOT"/>
    <s v="ENGR"/>
    <x v="6"/>
    <x v="1"/>
    <s v="NRES"/>
    <x v="0"/>
    <n v="296"/>
  </r>
  <r>
    <x v="4"/>
    <n v="2211"/>
    <s v="Spring 2021"/>
    <x v="9"/>
    <s v="EOT"/>
    <s v="PAFF"/>
    <x v="1"/>
    <x v="1"/>
    <s v="NRES"/>
    <x v="0"/>
    <n v="421"/>
  </r>
  <r>
    <x v="4"/>
    <n v="2181"/>
    <s v="Spring 2018"/>
    <x v="3"/>
    <s v="EOT"/>
    <s v="ARTM"/>
    <x v="0"/>
    <x v="1"/>
    <s v="NRES"/>
    <x v="0"/>
    <n v="2782"/>
  </r>
  <r>
    <x v="4"/>
    <n v="2221"/>
    <s v="Spring 2022"/>
    <x v="8"/>
    <s v="EOT"/>
    <s v="NODG"/>
    <x v="8"/>
    <x v="1"/>
    <s v="RES"/>
    <x v="1"/>
    <n v="752"/>
  </r>
  <r>
    <x v="4"/>
    <n v="2154"/>
    <s v="Summer 2015"/>
    <x v="2"/>
    <s v="EOT"/>
    <s v="EDUC"/>
    <x v="2"/>
    <x v="0"/>
    <s v="NRES"/>
    <x v="0"/>
    <n v="239"/>
  </r>
  <r>
    <x v="4"/>
    <n v="2227"/>
    <s v="Fall 2022"/>
    <x v="0"/>
    <s v="EOT"/>
    <s v="ARTM"/>
    <x v="0"/>
    <x v="1"/>
    <s v="RES"/>
    <x v="1"/>
    <n v="11606"/>
  </r>
  <r>
    <x v="4"/>
    <n v="2174"/>
    <s v="Summer 2017"/>
    <x v="3"/>
    <s v="EOT"/>
    <s v="BUSN"/>
    <x v="3"/>
    <x v="1"/>
    <s v="NRES"/>
    <x v="0"/>
    <n v="727"/>
  </r>
  <r>
    <x v="4"/>
    <n v="2181"/>
    <s v="Spring 2018"/>
    <x v="3"/>
    <s v="EOT"/>
    <s v="ARPL"/>
    <x v="4"/>
    <x v="1"/>
    <s v="NRES"/>
    <x v="0"/>
    <n v="880"/>
  </r>
  <r>
    <x v="4"/>
    <n v="2184"/>
    <s v="Summer 2018"/>
    <x v="6"/>
    <s v="EOT"/>
    <s v="BUSN"/>
    <x v="3"/>
    <x v="1"/>
    <s v="NRES"/>
    <x v="0"/>
    <n v="821"/>
  </r>
  <r>
    <x v="4"/>
    <n v="2231"/>
    <s v="Spring 2023"/>
    <x v="0"/>
    <s v="EOT"/>
    <s v="ENGR"/>
    <x v="6"/>
    <x v="1"/>
    <s v="NRES"/>
    <x v="0"/>
    <n v="3341"/>
  </r>
  <r>
    <x v="4"/>
    <n v="2234"/>
    <s v="Summer 2023"/>
    <x v="5"/>
    <s v="EOT"/>
    <s v="ENGR"/>
    <x v="6"/>
    <x v="1"/>
    <s v="RES"/>
    <x v="1"/>
    <n v="2078"/>
  </r>
  <r>
    <x v="4"/>
    <n v="2174"/>
    <s v="Summer 2017"/>
    <x v="3"/>
    <s v="EOT"/>
    <s v="NOCR"/>
    <x v="14"/>
    <x v="3"/>
    <s v="RES"/>
    <x v="1"/>
    <n v="3"/>
  </r>
  <r>
    <x v="4"/>
    <n v="2224"/>
    <s v="Summer 2022"/>
    <x v="0"/>
    <s v="EOT"/>
    <s v="BUSN"/>
    <x v="3"/>
    <x v="0"/>
    <s v="NRES"/>
    <x v="0"/>
    <n v="710"/>
  </r>
  <r>
    <x v="4"/>
    <n v="2184"/>
    <s v="Summer 2018"/>
    <x v="6"/>
    <s v="EOT"/>
    <s v="CLAS"/>
    <x v="7"/>
    <x v="1"/>
    <s v="NRES"/>
    <x v="0"/>
    <n v="1878"/>
  </r>
  <r>
    <x v="4"/>
    <n v="2207"/>
    <s v="Fall 2020"/>
    <x v="9"/>
    <s v="EOT"/>
    <s v="ARTM"/>
    <x v="0"/>
    <x v="0"/>
    <s v="RES"/>
    <x v="1"/>
    <n v="123"/>
  </r>
  <r>
    <x v="4"/>
    <n v="2177"/>
    <s v="Fall 2017"/>
    <x v="3"/>
    <s v="EOT"/>
    <s v="BUSN"/>
    <x v="3"/>
    <x v="1"/>
    <s v="NRES"/>
    <x v="0"/>
    <n v="2427"/>
  </r>
  <r>
    <x v="4"/>
    <n v="2254"/>
    <s v="Summer 2025"/>
    <x v="7"/>
    <s v="EOT"/>
    <s v="NODG"/>
    <x v="8"/>
    <x v="0"/>
    <s v="NRES"/>
    <x v="0"/>
    <n v="77"/>
  </r>
  <r>
    <x v="4"/>
    <n v="2247"/>
    <s v="Fall 2024"/>
    <x v="10"/>
    <s v="EOT"/>
    <s v="EDUC"/>
    <x v="2"/>
    <x v="1"/>
    <s v="RES"/>
    <x v="1"/>
    <n v="2941"/>
  </r>
  <r>
    <x v="4"/>
    <n v="2201"/>
    <s v="Spring 2020"/>
    <x v="4"/>
    <s v="EOT"/>
    <s v="EDUC"/>
    <x v="2"/>
    <x v="0"/>
    <s v="RES"/>
    <x v="1"/>
    <n v="6302"/>
  </r>
  <r>
    <x v="4"/>
    <n v="2244"/>
    <s v="Summer 2024"/>
    <x v="10"/>
    <s v="EOT"/>
    <s v="ENGR"/>
    <x v="6"/>
    <x v="1"/>
    <s v="RES"/>
    <x v="1"/>
    <n v="1898"/>
  </r>
  <r>
    <x v="4"/>
    <n v="2171"/>
    <s v="Spring 2017"/>
    <x v="1"/>
    <s v="EOT"/>
    <s v="ARTM"/>
    <x v="0"/>
    <x v="0"/>
    <s v="NRES"/>
    <x v="0"/>
    <n v="68"/>
  </r>
  <r>
    <x v="4"/>
    <n v="2234"/>
    <s v="Summer 2023"/>
    <x v="5"/>
    <s v="EOT"/>
    <s v="PUBH"/>
    <x v="9"/>
    <x v="0"/>
    <s v="RES"/>
    <x v="1"/>
    <n v="9"/>
  </r>
  <r>
    <x v="4"/>
    <n v="2171"/>
    <s v="Spring 2017"/>
    <x v="1"/>
    <s v="EOT"/>
    <s v="ENGR"/>
    <x v="6"/>
    <x v="0"/>
    <s v="NRES"/>
    <x v="0"/>
    <n v="1154"/>
  </r>
  <r>
    <x v="4"/>
    <n v="2164"/>
    <s v="Summer 2016"/>
    <x v="1"/>
    <s v="EOT"/>
    <s v="EDUC"/>
    <x v="2"/>
    <x v="0"/>
    <s v="RES"/>
    <x v="1"/>
    <n v="3928"/>
  </r>
  <r>
    <x v="4"/>
    <n v="2241"/>
    <s v="Spring 2024"/>
    <x v="5"/>
    <s v="EOT"/>
    <s v="ARPL"/>
    <x v="4"/>
    <x v="1"/>
    <s v="NRES"/>
    <x v="0"/>
    <n v="814"/>
  </r>
  <r>
    <x v="4"/>
    <n v="2164"/>
    <s v="Summer 2016"/>
    <x v="1"/>
    <s v="EOT"/>
    <s v="NOCR"/>
    <x v="14"/>
    <x v="3"/>
    <s v="NRES"/>
    <x v="0"/>
    <n v="18"/>
  </r>
  <r>
    <x v="4"/>
    <n v="2157"/>
    <s v="Fall 2015"/>
    <x v="2"/>
    <s v="EOT"/>
    <s v="BUSN"/>
    <x v="3"/>
    <x v="0"/>
    <s v="RES"/>
    <x v="1"/>
    <n v="5460"/>
  </r>
  <r>
    <x v="4"/>
    <n v="2191"/>
    <s v="Spring 2019"/>
    <x v="6"/>
    <s v="EOT"/>
    <s v="NODG"/>
    <x v="8"/>
    <x v="1"/>
    <s v="RES"/>
    <x v="1"/>
    <n v="742"/>
  </r>
  <r>
    <x v="4"/>
    <n v="2221"/>
    <s v="Spring 2022"/>
    <x v="8"/>
    <s v="EOT"/>
    <s v="EDUC"/>
    <x v="2"/>
    <x v="0"/>
    <s v="RES"/>
    <x v="1"/>
    <n v="6198"/>
  </r>
  <r>
    <x v="4"/>
    <n v="2261"/>
    <s v="Spring 2026"/>
    <x v="7"/>
    <s v="CENSUS"/>
    <s v="EDUC"/>
    <x v="2"/>
    <x v="1"/>
    <s v="NRES"/>
    <x v="0"/>
    <n v="285"/>
  </r>
  <r>
    <x v="4"/>
    <n v="2221"/>
    <s v="Spring 2022"/>
    <x v="8"/>
    <s v="EOT"/>
    <s v="ENGR"/>
    <x v="6"/>
    <x v="0"/>
    <s v="RES"/>
    <x v="1"/>
    <n v="1332"/>
  </r>
  <r>
    <x v="4"/>
    <n v="2257"/>
    <s v="Fall 2025"/>
    <x v="7"/>
    <s v="EOT"/>
    <s v="ENGR"/>
    <x v="6"/>
    <x v="1"/>
    <s v="RES"/>
    <x v="1"/>
    <n v="16159"/>
  </r>
  <r>
    <x v="4"/>
    <n v="2177"/>
    <s v="Fall 2017"/>
    <x v="3"/>
    <s v="EOT"/>
    <s v="NODG"/>
    <x v="8"/>
    <x v="1"/>
    <s v="NRES"/>
    <x v="0"/>
    <n v="70"/>
  </r>
  <r>
    <x v="4"/>
    <n v="2251"/>
    <s v="Spring 2025"/>
    <x v="10"/>
    <s v="EOT"/>
    <s v="EDUC"/>
    <x v="2"/>
    <x v="1"/>
    <s v="RES"/>
    <x v="1"/>
    <n v="2861"/>
  </r>
  <r>
    <x v="4"/>
    <n v="2251"/>
    <s v="Spring 2025"/>
    <x v="10"/>
    <s v="EOT"/>
    <s v="CLAS"/>
    <x v="7"/>
    <x v="1"/>
    <s v="RES"/>
    <x v="1"/>
    <n v="37830"/>
  </r>
  <r>
    <x v="4"/>
    <n v="2197"/>
    <s v="Fall 2019"/>
    <x v="4"/>
    <s v="EOT"/>
    <s v="NODG"/>
    <x v="8"/>
    <x v="1"/>
    <s v="RES"/>
    <x v="1"/>
    <n v="752"/>
  </r>
  <r>
    <x v="4"/>
    <n v="2244"/>
    <s v="Summer 2024"/>
    <x v="10"/>
    <s v="EOT"/>
    <s v="PAFF"/>
    <x v="1"/>
    <x v="0"/>
    <s v="RES"/>
    <x v="1"/>
    <n v="439"/>
  </r>
  <r>
    <x v="4"/>
    <n v="2261"/>
    <s v="Spring 2026"/>
    <x v="7"/>
    <s v="CENSUS"/>
    <s v="ARPL"/>
    <x v="4"/>
    <x v="1"/>
    <s v="NRES"/>
    <x v="0"/>
    <n v="653"/>
  </r>
  <r>
    <x v="4"/>
    <n v="2211"/>
    <s v="Spring 2021"/>
    <x v="9"/>
    <s v="EOT"/>
    <s v="BUSN"/>
    <x v="3"/>
    <x v="0"/>
    <s v="RES"/>
    <x v="1"/>
    <n v="7146.5"/>
  </r>
  <r>
    <x v="4"/>
    <n v="2167"/>
    <s v="Fall 2016"/>
    <x v="1"/>
    <s v="EOT"/>
    <s v="PAFF"/>
    <x v="1"/>
    <x v="1"/>
    <s v="RES"/>
    <x v="1"/>
    <n v="3165"/>
  </r>
  <r>
    <x v="4"/>
    <n v="2167"/>
    <s v="Fall 2016"/>
    <x v="1"/>
    <s v="EOT"/>
    <s v="ARTM"/>
    <x v="0"/>
    <x v="0"/>
    <s v="NRES"/>
    <x v="0"/>
    <n v="73"/>
  </r>
  <r>
    <x v="4"/>
    <n v="2251"/>
    <s v="Spring 2025"/>
    <x v="10"/>
    <s v="EOT"/>
    <s v="ENGR"/>
    <x v="6"/>
    <x v="1"/>
    <s v="NRES"/>
    <x v="0"/>
    <n v="2675"/>
  </r>
  <r>
    <x v="4"/>
    <n v="2204"/>
    <s v="Summer 2020"/>
    <x v="9"/>
    <s v="EOT"/>
    <s v="ARPL"/>
    <x v="4"/>
    <x v="0"/>
    <s v="NRES"/>
    <x v="0"/>
    <n v="136"/>
  </r>
  <r>
    <x v="4"/>
    <n v="2234"/>
    <s v="Summer 2023"/>
    <x v="5"/>
    <s v="EOT"/>
    <s v="ARPL"/>
    <x v="4"/>
    <x v="1"/>
    <s v="RES"/>
    <x v="1"/>
    <n v="614"/>
  </r>
  <r>
    <x v="4"/>
    <n v="2161"/>
    <s v="Spring 2016"/>
    <x v="2"/>
    <s v="EOT"/>
    <s v="ENGR"/>
    <x v="6"/>
    <x v="1"/>
    <s v="RES"/>
    <x v="1"/>
    <n v="7662"/>
  </r>
  <r>
    <x v="4"/>
    <n v="2214"/>
    <s v="Summer 2021"/>
    <x v="8"/>
    <s v="EOT"/>
    <s v="ARTM"/>
    <x v="0"/>
    <x v="1"/>
    <s v="RES"/>
    <x v="1"/>
    <n v="1064"/>
  </r>
  <r>
    <x v="4"/>
    <n v="2171"/>
    <s v="Spring 2017"/>
    <x v="1"/>
    <s v="EOT"/>
    <s v="BUSN"/>
    <x v="3"/>
    <x v="1"/>
    <s v="RES"/>
    <x v="1"/>
    <n v="16603"/>
  </r>
  <r>
    <x v="4"/>
    <n v="2157"/>
    <s v="Fall 2015"/>
    <x v="2"/>
    <s v="EOT"/>
    <s v="ENGR"/>
    <x v="6"/>
    <x v="1"/>
    <s v="NRES"/>
    <x v="0"/>
    <n v="1241"/>
  </r>
  <r>
    <x v="4"/>
    <n v="2194"/>
    <s v="Summer 2019"/>
    <x v="4"/>
    <s v="EOT"/>
    <s v="EDUC"/>
    <x v="2"/>
    <x v="1"/>
    <s v="NRES"/>
    <x v="0"/>
    <n v="78"/>
  </r>
  <r>
    <x v="4"/>
    <n v="2157"/>
    <s v="Fall 2015"/>
    <x v="2"/>
    <s v="EOT"/>
    <s v="NODG"/>
    <x v="8"/>
    <x v="1"/>
    <s v="NRES"/>
    <x v="0"/>
    <n v="40"/>
  </r>
  <r>
    <x v="4"/>
    <n v="2201"/>
    <s v="Spring 2020"/>
    <x v="4"/>
    <s v="EOT"/>
    <s v="CLAS"/>
    <x v="7"/>
    <x v="1"/>
    <s v="NRES"/>
    <x v="0"/>
    <n v="8443"/>
  </r>
  <r>
    <x v="4"/>
    <n v="2254"/>
    <s v="Summer 2025"/>
    <x v="7"/>
    <s v="EOT"/>
    <s v="CLAS"/>
    <x v="7"/>
    <x v="0"/>
    <s v="NRES"/>
    <x v="0"/>
    <n v="28"/>
  </r>
  <r>
    <x v="4"/>
    <n v="2237"/>
    <s v="Fall 2023"/>
    <x v="5"/>
    <s v="EOT"/>
    <s v="ARPL"/>
    <x v="4"/>
    <x v="0"/>
    <s v="NRES"/>
    <x v="0"/>
    <n v="548"/>
  </r>
  <r>
    <x v="4"/>
    <n v="2244"/>
    <s v="Summer 2024"/>
    <x v="10"/>
    <s v="EOT"/>
    <s v="NURS"/>
    <x v="13"/>
    <x v="0"/>
    <s v="RES"/>
    <x v="1"/>
    <n v="6"/>
  </r>
  <r>
    <x v="4"/>
    <n v="2244"/>
    <s v="Summer 2024"/>
    <x v="10"/>
    <s v="EOT"/>
    <s v="CLAS"/>
    <x v="7"/>
    <x v="1"/>
    <s v="RES"/>
    <x v="1"/>
    <n v="7895"/>
  </r>
  <r>
    <x v="4"/>
    <n v="2237"/>
    <s v="Fall 2023"/>
    <x v="5"/>
    <s v="EOT"/>
    <s v="NODG"/>
    <x v="8"/>
    <x v="1"/>
    <s v="RES"/>
    <x v="1"/>
    <n v="785"/>
  </r>
  <r>
    <x v="4"/>
    <n v="2247"/>
    <s v="Fall 2024"/>
    <x v="10"/>
    <s v="EOT"/>
    <s v="NODG"/>
    <x v="8"/>
    <x v="1"/>
    <s v="RES"/>
    <x v="1"/>
    <n v="788"/>
  </r>
  <r>
    <x v="4"/>
    <n v="2251"/>
    <s v="Spring 2025"/>
    <x v="10"/>
    <s v="EOT"/>
    <s v="EDUC"/>
    <x v="2"/>
    <x v="1"/>
    <s v="NRES"/>
    <x v="0"/>
    <n v="274"/>
  </r>
  <r>
    <x v="4"/>
    <n v="2154"/>
    <s v="Summer 2015"/>
    <x v="2"/>
    <s v="EOT"/>
    <s v="CLAS"/>
    <x v="7"/>
    <x v="1"/>
    <s v="RES"/>
    <x v="1"/>
    <n v="10169"/>
  </r>
  <r>
    <x v="4"/>
    <n v="2181"/>
    <s v="Spring 2018"/>
    <x v="3"/>
    <s v="EOT"/>
    <s v="NODG"/>
    <x v="8"/>
    <x v="1"/>
    <s v="RES"/>
    <x v="1"/>
    <n v="647"/>
  </r>
  <r>
    <x v="4"/>
    <n v="2211"/>
    <s v="Spring 2021"/>
    <x v="9"/>
    <s v="EOT"/>
    <s v="PAFF"/>
    <x v="1"/>
    <x v="1"/>
    <s v="RES"/>
    <x v="1"/>
    <n v="3564"/>
  </r>
  <r>
    <x v="4"/>
    <n v="2184"/>
    <s v="Summer 2018"/>
    <x v="6"/>
    <s v="EOT"/>
    <s v="EDUC"/>
    <x v="2"/>
    <x v="0"/>
    <s v="RES"/>
    <x v="1"/>
    <n v="3844"/>
  </r>
  <r>
    <x v="4"/>
    <n v="2227"/>
    <s v="Fall 2022"/>
    <x v="0"/>
    <s v="EOT"/>
    <s v="BUSN"/>
    <x v="3"/>
    <x v="1"/>
    <s v="NRES"/>
    <x v="0"/>
    <n v="3168"/>
  </r>
  <r>
    <x v="4"/>
    <n v="2211"/>
    <s v="Spring 2021"/>
    <x v="9"/>
    <s v="EOT"/>
    <s v="CONC"/>
    <x v="10"/>
    <x v="1"/>
    <s v="RES"/>
    <x v="1"/>
    <n v="9"/>
  </r>
  <r>
    <x v="4"/>
    <n v="2194"/>
    <s v="Summer 2019"/>
    <x v="4"/>
    <s v="EOT"/>
    <s v="ARPL"/>
    <x v="4"/>
    <x v="1"/>
    <s v="NRES"/>
    <x v="0"/>
    <n v="74"/>
  </r>
  <r>
    <x v="4"/>
    <n v="2194"/>
    <s v="Summer 2019"/>
    <x v="4"/>
    <s v="EOT"/>
    <s v="PUBH"/>
    <x v="9"/>
    <x v="0"/>
    <s v="NRES"/>
    <x v="0"/>
    <n v="2"/>
  </r>
  <r>
    <x v="4"/>
    <n v="2174"/>
    <s v="Summer 2017"/>
    <x v="3"/>
    <s v="EOT"/>
    <s v="ARTM"/>
    <x v="0"/>
    <x v="1"/>
    <s v="RES"/>
    <x v="1"/>
    <n v="810"/>
  </r>
  <r>
    <x v="4"/>
    <n v="2167"/>
    <s v="Fall 2016"/>
    <x v="1"/>
    <s v="EOT"/>
    <s v="PUBH"/>
    <x v="9"/>
    <x v="0"/>
    <s v="RES"/>
    <x v="1"/>
    <n v="72"/>
  </r>
  <r>
    <x v="4"/>
    <n v="2154"/>
    <s v="Summer 2015"/>
    <x v="2"/>
    <s v="EOT"/>
    <s v="BUSN"/>
    <x v="3"/>
    <x v="1"/>
    <s v="NRES"/>
    <x v="0"/>
    <n v="1034"/>
  </r>
  <r>
    <x v="4"/>
    <n v="2251"/>
    <s v="Spring 2025"/>
    <x v="10"/>
    <s v="EOT"/>
    <s v="ARPL"/>
    <x v="4"/>
    <x v="1"/>
    <s v="NRES"/>
    <x v="0"/>
    <n v="681"/>
  </r>
  <r>
    <x v="4"/>
    <n v="2197"/>
    <s v="Fall 2019"/>
    <x v="4"/>
    <s v="EOT"/>
    <s v="EDUC"/>
    <x v="2"/>
    <x v="1"/>
    <s v="RES"/>
    <x v="1"/>
    <n v="3240"/>
  </r>
  <r>
    <x v="4"/>
    <n v="2181"/>
    <s v="Spring 2018"/>
    <x v="3"/>
    <s v="EOT"/>
    <s v="PAFF"/>
    <x v="1"/>
    <x v="0"/>
    <s v="RES"/>
    <x v="1"/>
    <n v="1551"/>
  </r>
  <r>
    <x v="4"/>
    <n v="2247"/>
    <s v="Fall 2024"/>
    <x v="10"/>
    <s v="EOT"/>
    <s v="ENGR"/>
    <x v="6"/>
    <x v="0"/>
    <s v="RES"/>
    <x v="1"/>
    <n v="1059.5"/>
  </r>
  <r>
    <x v="4"/>
    <n v="2187"/>
    <s v="Fall 2018"/>
    <x v="6"/>
    <s v="EOT"/>
    <s v="CLAS"/>
    <x v="7"/>
    <x v="1"/>
    <s v="RES"/>
    <x v="1"/>
    <n v="67723"/>
  </r>
  <r>
    <x v="4"/>
    <n v="2181"/>
    <s v="Spring 2018"/>
    <x v="3"/>
    <s v="EOT"/>
    <s v="BUSN"/>
    <x v="3"/>
    <x v="1"/>
    <s v="RES"/>
    <x v="1"/>
    <n v="16513"/>
  </r>
  <r>
    <x v="4"/>
    <n v="2157"/>
    <s v="Fall 2015"/>
    <x v="2"/>
    <s v="EOT"/>
    <s v="CLAS"/>
    <x v="7"/>
    <x v="1"/>
    <s v="NRES"/>
    <x v="0"/>
    <n v="9613"/>
  </r>
  <r>
    <x v="4"/>
    <n v="2201"/>
    <s v="Spring 2020"/>
    <x v="4"/>
    <s v="EOT"/>
    <s v="ENGR"/>
    <x v="6"/>
    <x v="0"/>
    <s v="NRES"/>
    <x v="0"/>
    <n v="1055"/>
  </r>
  <r>
    <x v="4"/>
    <n v="2177"/>
    <s v="Fall 2017"/>
    <x v="3"/>
    <s v="EOT"/>
    <s v="ARPL"/>
    <x v="4"/>
    <x v="0"/>
    <s v="NRES"/>
    <x v="0"/>
    <n v="838"/>
  </r>
  <r>
    <x v="4"/>
    <n v="2197"/>
    <s v="Fall 2019"/>
    <x v="4"/>
    <s v="EOT"/>
    <s v="ARTM"/>
    <x v="0"/>
    <x v="0"/>
    <s v="NRES"/>
    <x v="0"/>
    <n v="76"/>
  </r>
  <r>
    <x v="4"/>
    <n v="2227"/>
    <s v="Fall 2022"/>
    <x v="0"/>
    <s v="EOT"/>
    <s v="NOCR"/>
    <x v="14"/>
    <x v="3"/>
    <s v="RES"/>
    <x v="1"/>
    <n v="3"/>
  </r>
  <r>
    <x v="4"/>
    <n v="2167"/>
    <s v="Fall 2016"/>
    <x v="1"/>
    <s v="EOT"/>
    <s v="PAFF"/>
    <x v="1"/>
    <x v="0"/>
    <s v="RES"/>
    <x v="1"/>
    <n v="1606"/>
  </r>
  <r>
    <x v="4"/>
    <n v="2247"/>
    <s v="Fall 2024"/>
    <x v="10"/>
    <s v="EOT"/>
    <s v="PAFF"/>
    <x v="1"/>
    <x v="0"/>
    <s v="RES"/>
    <x v="1"/>
    <n v="1651"/>
  </r>
  <r>
    <x v="4"/>
    <n v="2251"/>
    <s v="Spring 2025"/>
    <x v="10"/>
    <s v="EOT"/>
    <s v="ENGR"/>
    <x v="6"/>
    <x v="0"/>
    <s v="RES"/>
    <x v="1"/>
    <n v="1103"/>
  </r>
  <r>
    <x v="4"/>
    <n v="2217"/>
    <s v="Fall 2021"/>
    <x v="8"/>
    <s v="EOT"/>
    <s v="EDUC"/>
    <x v="2"/>
    <x v="0"/>
    <s v="NRES"/>
    <x v="0"/>
    <n v="743"/>
  </r>
  <r>
    <x v="4"/>
    <n v="2171"/>
    <s v="Spring 2017"/>
    <x v="1"/>
    <s v="EOT"/>
    <s v="ARPL"/>
    <x v="4"/>
    <x v="0"/>
    <s v="NRES"/>
    <x v="0"/>
    <n v="625"/>
  </r>
  <r>
    <x v="4"/>
    <n v="2187"/>
    <s v="Fall 2018"/>
    <x v="6"/>
    <s v="EOT"/>
    <s v="NODG"/>
    <x v="8"/>
    <x v="0"/>
    <s v="RES"/>
    <x v="1"/>
    <n v="1565"/>
  </r>
  <r>
    <x v="4"/>
    <n v="2214"/>
    <s v="Summer 2021"/>
    <x v="8"/>
    <s v="EOT"/>
    <s v="EDUC"/>
    <x v="2"/>
    <x v="0"/>
    <s v="RES"/>
    <x v="1"/>
    <n v="3952"/>
  </r>
  <r>
    <x v="4"/>
    <n v="2244"/>
    <s v="Summer 2024"/>
    <x v="10"/>
    <s v="EOT"/>
    <s v="ENGR"/>
    <x v="6"/>
    <x v="0"/>
    <s v="NRES"/>
    <x v="0"/>
    <n v="76"/>
  </r>
  <r>
    <x v="4"/>
    <n v="2207"/>
    <s v="Fall 2020"/>
    <x v="9"/>
    <s v="EOT"/>
    <s v="NODG"/>
    <x v="8"/>
    <x v="0"/>
    <s v="RES"/>
    <x v="1"/>
    <n v="1342"/>
  </r>
  <r>
    <x v="4"/>
    <n v="2164"/>
    <s v="Summer 2016"/>
    <x v="1"/>
    <s v="EOT"/>
    <s v="EDUC"/>
    <x v="2"/>
    <x v="1"/>
    <s v="NRES"/>
    <x v="0"/>
    <n v="24"/>
  </r>
  <r>
    <x v="4"/>
    <n v="2224"/>
    <s v="Summer 2022"/>
    <x v="0"/>
    <s v="EOT"/>
    <s v="NODG"/>
    <x v="8"/>
    <x v="1"/>
    <s v="RES"/>
    <x v="1"/>
    <n v="349"/>
  </r>
  <r>
    <x v="4"/>
    <n v="2211"/>
    <s v="Spring 2021"/>
    <x v="9"/>
    <s v="EOT"/>
    <s v="ENGR"/>
    <x v="6"/>
    <x v="1"/>
    <s v="RES"/>
    <x v="1"/>
    <n v="13565"/>
  </r>
  <r>
    <x v="4"/>
    <n v="2184"/>
    <s v="Summer 2018"/>
    <x v="6"/>
    <s v="EOT"/>
    <s v="BUSN"/>
    <x v="3"/>
    <x v="0"/>
    <s v="RES"/>
    <x v="1"/>
    <n v="1678"/>
  </r>
  <r>
    <x v="4"/>
    <n v="2204"/>
    <s v="Summer 2020"/>
    <x v="9"/>
    <s v="EOT"/>
    <s v="ARPL"/>
    <x v="4"/>
    <x v="1"/>
    <s v="NRES"/>
    <x v="0"/>
    <n v="178"/>
  </r>
  <r>
    <x v="4"/>
    <n v="2247"/>
    <s v="Fall 2024"/>
    <x v="10"/>
    <s v="EOT"/>
    <s v="ARPL"/>
    <x v="4"/>
    <x v="0"/>
    <s v="NRES"/>
    <x v="0"/>
    <n v="344"/>
  </r>
  <r>
    <x v="4"/>
    <n v="2247"/>
    <s v="Fall 2024"/>
    <x v="10"/>
    <s v="EOT"/>
    <s v="EDUC"/>
    <x v="2"/>
    <x v="0"/>
    <s v="RES"/>
    <x v="1"/>
    <n v="5993"/>
  </r>
  <r>
    <x v="4"/>
    <n v="2251"/>
    <s v="Spring 2025"/>
    <x v="10"/>
    <s v="EOT"/>
    <s v="ARTM"/>
    <x v="0"/>
    <x v="0"/>
    <s v="RES"/>
    <x v="1"/>
    <n v="172"/>
  </r>
  <r>
    <x v="4"/>
    <n v="2187"/>
    <s v="Fall 2018"/>
    <x v="6"/>
    <s v="EOT"/>
    <s v="CLAS"/>
    <x v="7"/>
    <x v="0"/>
    <s v="NRES"/>
    <x v="0"/>
    <n v="701"/>
  </r>
  <r>
    <x v="4"/>
    <n v="2217"/>
    <s v="Fall 2021"/>
    <x v="8"/>
    <s v="EOT"/>
    <s v="ENGR"/>
    <x v="6"/>
    <x v="0"/>
    <s v="RES"/>
    <x v="1"/>
    <n v="1433"/>
  </r>
  <r>
    <x v="4"/>
    <n v="2161"/>
    <s v="Spring 2016"/>
    <x v="2"/>
    <s v="EOT"/>
    <s v="BUSN"/>
    <x v="3"/>
    <x v="0"/>
    <s v="RES"/>
    <x v="1"/>
    <n v="5600"/>
  </r>
  <r>
    <x v="4"/>
    <n v="2157"/>
    <s v="Fall 2015"/>
    <x v="2"/>
    <s v="EOT"/>
    <s v="ARPL"/>
    <x v="4"/>
    <x v="0"/>
    <s v="NRES"/>
    <x v="0"/>
    <n v="1063"/>
  </r>
  <r>
    <x v="4"/>
    <n v="2254"/>
    <s v="Summer 2025"/>
    <x v="7"/>
    <s v="EOT"/>
    <s v="ARPL"/>
    <x v="4"/>
    <x v="0"/>
    <s v="RES"/>
    <x v="1"/>
    <n v="349"/>
  </r>
  <r>
    <x v="4"/>
    <n v="2237"/>
    <s v="Fall 2023"/>
    <x v="5"/>
    <s v="EOT"/>
    <s v="NODG"/>
    <x v="8"/>
    <x v="1"/>
    <s v="NRES"/>
    <x v="0"/>
    <n v="55"/>
  </r>
  <r>
    <x v="4"/>
    <n v="2201"/>
    <s v="Spring 2020"/>
    <x v="4"/>
    <s v="EOT"/>
    <s v="NODG"/>
    <x v="8"/>
    <x v="1"/>
    <s v="NRES"/>
    <x v="0"/>
    <n v="101"/>
  </r>
  <r>
    <x v="4"/>
    <n v="2161"/>
    <s v="Spring 2016"/>
    <x v="2"/>
    <s v="EOT"/>
    <s v="ENGR"/>
    <x v="6"/>
    <x v="0"/>
    <s v="NRES"/>
    <x v="0"/>
    <n v="1627"/>
  </r>
  <r>
    <x v="4"/>
    <n v="2154"/>
    <s v="Summer 2015"/>
    <x v="2"/>
    <s v="EOT"/>
    <s v="PAFF"/>
    <x v="1"/>
    <x v="0"/>
    <s v="RES"/>
    <x v="1"/>
    <n v="552"/>
  </r>
  <r>
    <x v="4"/>
    <n v="2254"/>
    <s v="Summer 2025"/>
    <x v="7"/>
    <s v="EOT"/>
    <s v="MEDS"/>
    <x v="11"/>
    <x v="0"/>
    <s v="RES"/>
    <x v="1"/>
    <n v="1"/>
  </r>
  <r>
    <x v="4"/>
    <n v="2167"/>
    <s v="Fall 2016"/>
    <x v="1"/>
    <s v="EOT"/>
    <s v="ARTM"/>
    <x v="0"/>
    <x v="0"/>
    <s v="RES"/>
    <x v="1"/>
    <n v="123"/>
  </r>
  <r>
    <x v="4"/>
    <n v="2214"/>
    <s v="Summer 2021"/>
    <x v="8"/>
    <s v="EOT"/>
    <s v="BUSN"/>
    <x v="3"/>
    <x v="1"/>
    <s v="RES"/>
    <x v="1"/>
    <n v="4768"/>
  </r>
  <r>
    <x v="4"/>
    <n v="2237"/>
    <s v="Fall 2023"/>
    <x v="5"/>
    <s v="EOT"/>
    <s v="BUSN"/>
    <x v="3"/>
    <x v="1"/>
    <s v="NRES"/>
    <x v="0"/>
    <n v="3384"/>
  </r>
  <r>
    <x v="4"/>
    <n v="2217"/>
    <s v="Fall 2021"/>
    <x v="8"/>
    <s v="EOT"/>
    <s v="CLAS"/>
    <x v="7"/>
    <x v="0"/>
    <s v="RES"/>
    <x v="1"/>
    <n v="2775"/>
  </r>
  <r>
    <x v="4"/>
    <n v="2241"/>
    <s v="Spring 2024"/>
    <x v="5"/>
    <s v="EOT"/>
    <s v="ARTM"/>
    <x v="0"/>
    <x v="0"/>
    <s v="NRES"/>
    <x v="0"/>
    <n v="42"/>
  </r>
  <r>
    <x v="4"/>
    <n v="2174"/>
    <s v="Summer 2017"/>
    <x v="3"/>
    <s v="EOT"/>
    <s v="ARTM"/>
    <x v="0"/>
    <x v="0"/>
    <s v="RES"/>
    <x v="1"/>
    <n v="43"/>
  </r>
  <r>
    <x v="4"/>
    <n v="2157"/>
    <s v="Fall 2015"/>
    <x v="2"/>
    <s v="EOT"/>
    <s v="NODG"/>
    <x v="8"/>
    <x v="0"/>
    <s v="NRES"/>
    <x v="0"/>
    <n v="185"/>
  </r>
  <r>
    <x v="4"/>
    <n v="2261"/>
    <s v="Spring 2026"/>
    <x v="7"/>
    <s v="CENSUS"/>
    <s v="ENGR"/>
    <x v="6"/>
    <x v="0"/>
    <s v="RES"/>
    <x v="1"/>
    <n v="1243"/>
  </r>
  <r>
    <x v="4"/>
    <n v="2237"/>
    <s v="Fall 2023"/>
    <x v="5"/>
    <s v="EOT"/>
    <s v="CLAS"/>
    <x v="7"/>
    <x v="1"/>
    <s v="RES"/>
    <x v="1"/>
    <n v="43850"/>
  </r>
  <r>
    <x v="4"/>
    <n v="2194"/>
    <s v="Summer 2019"/>
    <x v="4"/>
    <s v="EOT"/>
    <s v="PAFF"/>
    <x v="1"/>
    <x v="0"/>
    <s v="RES"/>
    <x v="1"/>
    <n v="632"/>
  </r>
  <r>
    <x v="4"/>
    <n v="2241"/>
    <s v="Spring 2024"/>
    <x v="5"/>
    <s v="EOT"/>
    <s v="ARPL"/>
    <x v="4"/>
    <x v="0"/>
    <s v="NRES"/>
    <x v="0"/>
    <n v="438"/>
  </r>
  <r>
    <x v="4"/>
    <n v="2201"/>
    <s v="Spring 2020"/>
    <x v="4"/>
    <s v="EOT"/>
    <s v="BUSN"/>
    <x v="3"/>
    <x v="1"/>
    <s v="RES"/>
    <x v="1"/>
    <n v="19187"/>
  </r>
  <r>
    <x v="4"/>
    <n v="2224"/>
    <s v="Summer 2022"/>
    <x v="0"/>
    <s v="EOT"/>
    <s v="ARTM"/>
    <x v="0"/>
    <x v="1"/>
    <s v="RES"/>
    <x v="1"/>
    <n v="1119"/>
  </r>
  <r>
    <x v="4"/>
    <n v="2207"/>
    <s v="Fall 2020"/>
    <x v="9"/>
    <s v="EOT"/>
    <s v="ARTM"/>
    <x v="0"/>
    <x v="1"/>
    <s v="RES"/>
    <x v="1"/>
    <n v="13160"/>
  </r>
  <r>
    <x v="4"/>
    <n v="2211"/>
    <s v="Spring 2021"/>
    <x v="9"/>
    <s v="EOT"/>
    <s v="ARTM"/>
    <x v="0"/>
    <x v="1"/>
    <s v="RES"/>
    <x v="1"/>
    <n v="11782"/>
  </r>
  <r>
    <x v="4"/>
    <n v="2181"/>
    <s v="Spring 2018"/>
    <x v="3"/>
    <s v="EOT"/>
    <s v="EDUC"/>
    <x v="2"/>
    <x v="0"/>
    <s v="NRES"/>
    <x v="0"/>
    <n v="585"/>
  </r>
  <r>
    <x v="4"/>
    <n v="2251"/>
    <s v="Spring 2025"/>
    <x v="10"/>
    <s v="EOT"/>
    <s v="CLAS"/>
    <x v="7"/>
    <x v="0"/>
    <s v="NRES"/>
    <x v="0"/>
    <n v="489"/>
  </r>
  <r>
    <x v="4"/>
    <n v="2174"/>
    <s v="Summer 2017"/>
    <x v="3"/>
    <s v="EOT"/>
    <s v="PAFF"/>
    <x v="1"/>
    <x v="1"/>
    <s v="RES"/>
    <x v="1"/>
    <n v="609"/>
  </r>
  <r>
    <x v="4"/>
    <n v="2194"/>
    <s v="Summer 2019"/>
    <x v="4"/>
    <s v="EOT"/>
    <s v="CLAS"/>
    <x v="7"/>
    <x v="1"/>
    <s v="RES"/>
    <x v="1"/>
    <n v="9956"/>
  </r>
  <r>
    <x v="4"/>
    <n v="2161"/>
    <s v="Spring 2016"/>
    <x v="2"/>
    <s v="EOT"/>
    <s v="CLAS"/>
    <x v="7"/>
    <x v="1"/>
    <s v="RES"/>
    <x v="1"/>
    <n v="59382"/>
  </r>
  <r>
    <x v="4"/>
    <n v="2214"/>
    <s v="Summer 2021"/>
    <x v="8"/>
    <s v="EOT"/>
    <s v="PAFF"/>
    <x v="1"/>
    <x v="1"/>
    <s v="NRES"/>
    <x v="0"/>
    <n v="132"/>
  </r>
  <r>
    <x v="4"/>
    <n v="2191"/>
    <s v="Spring 2019"/>
    <x v="6"/>
    <s v="EOT"/>
    <s v="ENGR"/>
    <x v="6"/>
    <x v="0"/>
    <s v="RES"/>
    <x v="1"/>
    <n v="1310"/>
  </r>
  <r>
    <x v="4"/>
    <n v="2247"/>
    <s v="Fall 2024"/>
    <x v="10"/>
    <s v="EOT"/>
    <s v="NODG"/>
    <x v="8"/>
    <x v="0"/>
    <s v="NRES"/>
    <x v="0"/>
    <n v="141"/>
  </r>
  <r>
    <x v="4"/>
    <n v="2194"/>
    <s v="Summer 2019"/>
    <x v="4"/>
    <s v="EOT"/>
    <s v="CLAS"/>
    <x v="7"/>
    <x v="1"/>
    <s v="NRES"/>
    <x v="0"/>
    <n v="1717"/>
  </r>
  <r>
    <x v="4"/>
    <n v="2221"/>
    <s v="Spring 2022"/>
    <x v="8"/>
    <s v="EOT"/>
    <s v="CLAS"/>
    <x v="7"/>
    <x v="1"/>
    <s v="RES"/>
    <x v="1"/>
    <n v="43486"/>
  </r>
  <r>
    <x v="4"/>
    <n v="2207"/>
    <s v="Fall 2020"/>
    <x v="9"/>
    <s v="EOT"/>
    <s v="EDUC"/>
    <x v="2"/>
    <x v="1"/>
    <s v="RES"/>
    <x v="1"/>
    <n v="3189"/>
  </r>
  <r>
    <x v="4"/>
    <n v="2171"/>
    <s v="Spring 2017"/>
    <x v="1"/>
    <s v="EOT"/>
    <s v="PAFF"/>
    <x v="1"/>
    <x v="0"/>
    <s v="RES"/>
    <x v="1"/>
    <n v="1508.5"/>
  </r>
  <r>
    <x v="4"/>
    <n v="2174"/>
    <s v="Summer 2017"/>
    <x v="3"/>
    <s v="EOT"/>
    <s v="ENGR"/>
    <x v="6"/>
    <x v="0"/>
    <s v="NRES"/>
    <x v="0"/>
    <n v="74"/>
  </r>
  <r>
    <x v="4"/>
    <n v="2171"/>
    <s v="Spring 2017"/>
    <x v="1"/>
    <s v="EOT"/>
    <s v="NODG"/>
    <x v="8"/>
    <x v="1"/>
    <s v="RES"/>
    <x v="1"/>
    <n v="283"/>
  </r>
  <r>
    <x v="4"/>
    <n v="2191"/>
    <s v="Spring 2019"/>
    <x v="6"/>
    <s v="EOT"/>
    <s v="PAFF"/>
    <x v="1"/>
    <x v="0"/>
    <s v="RES"/>
    <x v="1"/>
    <n v="1455"/>
  </r>
  <r>
    <x v="4"/>
    <n v="2251"/>
    <s v="Spring 2025"/>
    <x v="10"/>
    <s v="EOT"/>
    <s v="PAFF"/>
    <x v="1"/>
    <x v="0"/>
    <s v="NRES"/>
    <x v="0"/>
    <n v="271"/>
  </r>
  <r>
    <x v="4"/>
    <n v="2227"/>
    <s v="Fall 2022"/>
    <x v="0"/>
    <s v="EOT"/>
    <s v="ARPL"/>
    <x v="4"/>
    <x v="0"/>
    <s v="NRES"/>
    <x v="0"/>
    <n v="713"/>
  </r>
  <r>
    <x v="4"/>
    <n v="2247"/>
    <s v="Fall 2024"/>
    <x v="10"/>
    <s v="EOT"/>
    <s v="NODG"/>
    <x v="8"/>
    <x v="1"/>
    <s v="NRES"/>
    <x v="0"/>
    <n v="119"/>
  </r>
  <r>
    <x v="4"/>
    <n v="2234"/>
    <s v="Summer 2023"/>
    <x v="5"/>
    <s v="EOT"/>
    <s v="BUSN"/>
    <x v="3"/>
    <x v="0"/>
    <s v="NRES"/>
    <x v="0"/>
    <n v="797"/>
  </r>
  <r>
    <x v="4"/>
    <n v="2167"/>
    <s v="Fall 2016"/>
    <x v="1"/>
    <s v="EOT"/>
    <s v="PUBH"/>
    <x v="9"/>
    <x v="0"/>
    <s v="NRES"/>
    <x v="0"/>
    <n v="2"/>
  </r>
  <r>
    <x v="4"/>
    <n v="2177"/>
    <s v="Fall 2017"/>
    <x v="3"/>
    <s v="EOT"/>
    <s v="ARTM"/>
    <x v="0"/>
    <x v="1"/>
    <s v="NRES"/>
    <x v="0"/>
    <n v="3050"/>
  </r>
  <r>
    <x v="4"/>
    <n v="2187"/>
    <s v="Fall 2018"/>
    <x v="6"/>
    <s v="EOT"/>
    <s v="PAFF"/>
    <x v="1"/>
    <x v="0"/>
    <s v="NRES"/>
    <x v="0"/>
    <n v="467"/>
  </r>
  <r>
    <x v="4"/>
    <n v="2164"/>
    <s v="Summer 2016"/>
    <x v="1"/>
    <s v="EOT"/>
    <s v="ARTM"/>
    <x v="0"/>
    <x v="1"/>
    <s v="RES"/>
    <x v="1"/>
    <n v="644"/>
  </r>
  <r>
    <x v="4"/>
    <n v="2181"/>
    <s v="Spring 2018"/>
    <x v="3"/>
    <s v="EOT"/>
    <s v="BUSN"/>
    <x v="3"/>
    <x v="1"/>
    <s v="NRES"/>
    <x v="0"/>
    <n v="2719"/>
  </r>
  <r>
    <x v="4"/>
    <n v="2227"/>
    <s v="Fall 2022"/>
    <x v="0"/>
    <s v="EOT"/>
    <s v="BUSN"/>
    <x v="3"/>
    <x v="1"/>
    <s v="RES"/>
    <x v="1"/>
    <n v="22202"/>
  </r>
  <r>
    <x v="4"/>
    <n v="2254"/>
    <s v="Summer 2025"/>
    <x v="7"/>
    <s v="EOT"/>
    <s v="ARPL"/>
    <x v="4"/>
    <x v="1"/>
    <s v="RES"/>
    <x v="1"/>
    <n v="702"/>
  </r>
  <r>
    <x v="4"/>
    <n v="2241"/>
    <s v="Spring 2024"/>
    <x v="5"/>
    <s v="EOT"/>
    <s v="BUSN"/>
    <x v="3"/>
    <x v="1"/>
    <s v="NRES"/>
    <x v="0"/>
    <n v="3159"/>
  </r>
  <r>
    <x v="4"/>
    <n v="2224"/>
    <s v="Summer 2022"/>
    <x v="0"/>
    <s v="EOT"/>
    <s v="EDUC"/>
    <x v="2"/>
    <x v="0"/>
    <s v="NRES"/>
    <x v="0"/>
    <n v="422"/>
  </r>
  <r>
    <x v="4"/>
    <n v="2161"/>
    <s v="Spring 2016"/>
    <x v="2"/>
    <s v="EOT"/>
    <s v="ARPL"/>
    <x v="4"/>
    <x v="0"/>
    <s v="NRES"/>
    <x v="0"/>
    <n v="775"/>
  </r>
  <r>
    <x v="4"/>
    <n v="2187"/>
    <s v="Fall 2018"/>
    <x v="6"/>
    <s v="EOT"/>
    <s v="ARPL"/>
    <x v="4"/>
    <x v="1"/>
    <s v="RES"/>
    <x v="1"/>
    <n v="4263"/>
  </r>
  <r>
    <x v="4"/>
    <n v="2217"/>
    <s v="Fall 2021"/>
    <x v="8"/>
    <s v="EOT"/>
    <s v="PUBH"/>
    <x v="9"/>
    <x v="0"/>
    <s v="NRES"/>
    <x v="0"/>
    <n v="4"/>
  </r>
  <r>
    <x v="4"/>
    <n v="2154"/>
    <s v="Summer 2015"/>
    <x v="2"/>
    <s v="EOT"/>
    <s v="EDUC"/>
    <x v="2"/>
    <x v="1"/>
    <s v="RES"/>
    <x v="1"/>
    <n v="311"/>
  </r>
  <r>
    <x v="4"/>
    <n v="2251"/>
    <s v="Spring 2025"/>
    <x v="10"/>
    <s v="EOT"/>
    <s v="NODG"/>
    <x v="8"/>
    <x v="1"/>
    <s v="RES"/>
    <x v="1"/>
    <n v="767"/>
  </r>
  <r>
    <x v="4"/>
    <n v="2211"/>
    <s v="Spring 2021"/>
    <x v="9"/>
    <s v="EOT"/>
    <s v="PHAR"/>
    <x v="15"/>
    <x v="0"/>
    <s v="RES"/>
    <x v="1"/>
    <n v="14"/>
  </r>
  <r>
    <x v="4"/>
    <n v="2197"/>
    <s v="Fall 2019"/>
    <x v="4"/>
    <s v="EOT"/>
    <s v="CLAS"/>
    <x v="7"/>
    <x v="0"/>
    <s v="RES"/>
    <x v="1"/>
    <n v="2727"/>
  </r>
  <r>
    <x v="4"/>
    <n v="2214"/>
    <s v="Summer 2021"/>
    <x v="8"/>
    <s v="EOT"/>
    <s v="ARTM"/>
    <x v="0"/>
    <x v="1"/>
    <s v="NRES"/>
    <x v="0"/>
    <n v="244"/>
  </r>
  <r>
    <x v="4"/>
    <n v="2211"/>
    <s v="Spring 2021"/>
    <x v="9"/>
    <s v="EOT"/>
    <s v="BUSN"/>
    <x v="3"/>
    <x v="0"/>
    <s v="NRES"/>
    <x v="0"/>
    <n v="1464.5"/>
  </r>
  <r>
    <x v="4"/>
    <n v="2254"/>
    <s v="Summer 2025"/>
    <x v="7"/>
    <s v="EOT"/>
    <s v="BUSN"/>
    <x v="3"/>
    <x v="1"/>
    <s v="RES"/>
    <x v="1"/>
    <n v="4978"/>
  </r>
  <r>
    <x v="4"/>
    <n v="2221"/>
    <s v="Spring 2022"/>
    <x v="8"/>
    <s v="EOT"/>
    <s v="ARTM"/>
    <x v="0"/>
    <x v="0"/>
    <s v="RES"/>
    <x v="1"/>
    <n v="186"/>
  </r>
  <r>
    <x v="4"/>
    <n v="2201"/>
    <s v="Spring 2020"/>
    <x v="4"/>
    <s v="EOT"/>
    <s v="PUBH"/>
    <x v="9"/>
    <x v="0"/>
    <s v="NRES"/>
    <x v="0"/>
    <n v="24"/>
  </r>
  <r>
    <x v="4"/>
    <n v="2254"/>
    <s v="Summer 2025"/>
    <x v="7"/>
    <s v="EOT"/>
    <s v="PAFF"/>
    <x v="1"/>
    <x v="1"/>
    <s v="RES"/>
    <x v="1"/>
    <n v="929"/>
  </r>
  <r>
    <x v="4"/>
    <n v="2227"/>
    <s v="Fall 2022"/>
    <x v="0"/>
    <s v="EOT"/>
    <s v="NULL"/>
    <x v="12"/>
    <x v="2"/>
    <s v="RES"/>
    <x v="1"/>
    <n v="15"/>
  </r>
  <r>
    <x v="4"/>
    <n v="2181"/>
    <s v="Spring 2018"/>
    <x v="3"/>
    <s v="EOT"/>
    <s v="ENGR"/>
    <x v="6"/>
    <x v="1"/>
    <s v="RES"/>
    <x v="1"/>
    <n v="10047"/>
  </r>
  <r>
    <x v="4"/>
    <n v="2227"/>
    <s v="Fall 2022"/>
    <x v="0"/>
    <s v="EOT"/>
    <s v="ENGR"/>
    <x v="6"/>
    <x v="0"/>
    <s v="RES"/>
    <x v="1"/>
    <n v="1296"/>
  </r>
  <r>
    <x v="4"/>
    <n v="2207"/>
    <s v="Fall 2020"/>
    <x v="9"/>
    <s v="EOT"/>
    <s v="BUSN"/>
    <x v="3"/>
    <x v="0"/>
    <s v="NRES"/>
    <x v="0"/>
    <n v="1331.5"/>
  </r>
  <r>
    <x v="4"/>
    <n v="2154"/>
    <s v="Summer 2015"/>
    <x v="2"/>
    <s v="EOT"/>
    <s v="PAFF"/>
    <x v="1"/>
    <x v="0"/>
    <s v="NRES"/>
    <x v="0"/>
    <n v="196"/>
  </r>
  <r>
    <x v="4"/>
    <n v="2224"/>
    <s v="Summer 2022"/>
    <x v="0"/>
    <s v="EOT"/>
    <s v="CLAS"/>
    <x v="7"/>
    <x v="1"/>
    <s v="RES"/>
    <x v="1"/>
    <n v="8959"/>
  </r>
  <r>
    <x v="4"/>
    <n v="2167"/>
    <s v="Fall 2016"/>
    <x v="1"/>
    <s v="EOT"/>
    <s v="ARPL"/>
    <x v="4"/>
    <x v="1"/>
    <s v="NRES"/>
    <x v="0"/>
    <n v="995"/>
  </r>
  <r>
    <x v="4"/>
    <n v="2224"/>
    <s v="Summer 2022"/>
    <x v="0"/>
    <s v="EOT"/>
    <s v="PAFF"/>
    <x v="1"/>
    <x v="0"/>
    <s v="RES"/>
    <x v="1"/>
    <n v="653"/>
  </r>
  <r>
    <x v="4"/>
    <n v="2214"/>
    <s v="Summer 2021"/>
    <x v="8"/>
    <s v="EOT"/>
    <s v="PUBH"/>
    <x v="9"/>
    <x v="0"/>
    <s v="NRES"/>
    <x v="0"/>
    <n v="2"/>
  </r>
  <r>
    <x v="4"/>
    <n v="2251"/>
    <s v="Spring 2025"/>
    <x v="10"/>
    <s v="EOT"/>
    <s v="PAFF"/>
    <x v="1"/>
    <x v="0"/>
    <s v="RES"/>
    <x v="1"/>
    <n v="1589"/>
  </r>
  <r>
    <x v="4"/>
    <n v="2201"/>
    <s v="Spring 2020"/>
    <x v="4"/>
    <s v="EOT"/>
    <s v="CLAS"/>
    <x v="7"/>
    <x v="1"/>
    <s v="RES"/>
    <x v="1"/>
    <n v="52776"/>
  </r>
  <r>
    <x v="4"/>
    <n v="2167"/>
    <s v="Fall 2016"/>
    <x v="1"/>
    <s v="EOT"/>
    <s v="EDUC"/>
    <x v="2"/>
    <x v="1"/>
    <s v="RES"/>
    <x v="1"/>
    <n v="2519"/>
  </r>
  <r>
    <x v="4"/>
    <n v="2251"/>
    <s v="Spring 2025"/>
    <x v="10"/>
    <s v="EOT"/>
    <s v="CLAS"/>
    <x v="7"/>
    <x v="1"/>
    <s v="NRES"/>
    <x v="0"/>
    <n v="6294"/>
  </r>
  <r>
    <x v="4"/>
    <n v="2224"/>
    <s v="Summer 2022"/>
    <x v="0"/>
    <s v="EOT"/>
    <s v="ARTM"/>
    <x v="0"/>
    <x v="0"/>
    <s v="RES"/>
    <x v="1"/>
    <n v="17"/>
  </r>
  <r>
    <x v="4"/>
    <n v="2234"/>
    <s v="Summer 2023"/>
    <x v="5"/>
    <s v="EOT"/>
    <s v="EDUC"/>
    <x v="2"/>
    <x v="1"/>
    <s v="RES"/>
    <x v="1"/>
    <n v="595"/>
  </r>
  <r>
    <x v="4"/>
    <n v="2214"/>
    <s v="Summer 2021"/>
    <x v="8"/>
    <s v="EOT"/>
    <s v="ARPL"/>
    <x v="4"/>
    <x v="1"/>
    <s v="RES"/>
    <x v="1"/>
    <n v="526"/>
  </r>
  <r>
    <x v="4"/>
    <n v="2197"/>
    <s v="Fall 2019"/>
    <x v="4"/>
    <s v="EOT"/>
    <s v="NOCR"/>
    <x v="14"/>
    <x v="3"/>
    <s v="RES"/>
    <x v="1"/>
    <n v="5"/>
  </r>
  <r>
    <x v="4"/>
    <n v="2254"/>
    <s v="Summer 2025"/>
    <x v="7"/>
    <s v="EOT"/>
    <s v="CONC"/>
    <x v="10"/>
    <x v="1"/>
    <s v="RES"/>
    <x v="1"/>
    <n v="3"/>
  </r>
  <r>
    <x v="4"/>
    <n v="2224"/>
    <s v="Summer 2022"/>
    <x v="0"/>
    <s v="EOT"/>
    <s v="PAFF"/>
    <x v="1"/>
    <x v="0"/>
    <s v="NRES"/>
    <x v="0"/>
    <n v="175"/>
  </r>
  <r>
    <x v="4"/>
    <n v="2254"/>
    <s v="Summer 2025"/>
    <x v="7"/>
    <s v="EOT"/>
    <s v="PAFF"/>
    <x v="1"/>
    <x v="1"/>
    <s v="NRES"/>
    <x v="0"/>
    <n v="37"/>
  </r>
  <r>
    <x v="4"/>
    <n v="2237"/>
    <s v="Fall 2023"/>
    <x v="5"/>
    <s v="EOT"/>
    <s v="PAFF"/>
    <x v="1"/>
    <x v="0"/>
    <s v="NRES"/>
    <x v="0"/>
    <n v="468"/>
  </r>
  <r>
    <x v="4"/>
    <n v="2261"/>
    <s v="Spring 2026"/>
    <x v="7"/>
    <s v="CENSUS"/>
    <s v="ARPL"/>
    <x v="4"/>
    <x v="1"/>
    <s v="RES"/>
    <x v="1"/>
    <n v="4882"/>
  </r>
  <r>
    <x v="4"/>
    <n v="2241"/>
    <s v="Spring 2024"/>
    <x v="5"/>
    <s v="EOT"/>
    <s v="ARTM"/>
    <x v="0"/>
    <x v="0"/>
    <s v="RES"/>
    <x v="1"/>
    <n v="130"/>
  </r>
  <r>
    <x v="4"/>
    <n v="2261"/>
    <s v="Spring 2026"/>
    <x v="7"/>
    <s v="CENSUS"/>
    <s v="NODG"/>
    <x v="8"/>
    <x v="0"/>
    <s v="RES"/>
    <x v="1"/>
    <n v="1156"/>
  </r>
  <r>
    <x v="4"/>
    <n v="2174"/>
    <s v="Summer 2017"/>
    <x v="3"/>
    <s v="EOT"/>
    <s v="BUSN"/>
    <x v="3"/>
    <x v="1"/>
    <s v="RES"/>
    <x v="1"/>
    <n v="4106"/>
  </r>
  <r>
    <x v="4"/>
    <n v="2201"/>
    <s v="Spring 2020"/>
    <x v="4"/>
    <s v="EOT"/>
    <s v="ARTM"/>
    <x v="0"/>
    <x v="0"/>
    <s v="NRES"/>
    <x v="0"/>
    <n v="36"/>
  </r>
  <r>
    <x v="4"/>
    <n v="2207"/>
    <s v="Fall 2020"/>
    <x v="9"/>
    <s v="EOT"/>
    <s v="PAFF"/>
    <x v="1"/>
    <x v="0"/>
    <s v="RES"/>
    <x v="1"/>
    <n v="2159"/>
  </r>
  <r>
    <x v="4"/>
    <n v="2207"/>
    <s v="Fall 2020"/>
    <x v="9"/>
    <s v="EOT"/>
    <s v="ARPL"/>
    <x v="4"/>
    <x v="0"/>
    <s v="RES"/>
    <x v="1"/>
    <n v="3927"/>
  </r>
  <r>
    <x v="4"/>
    <n v="2227"/>
    <s v="Fall 2022"/>
    <x v="0"/>
    <s v="EOT"/>
    <s v="EDUC"/>
    <x v="2"/>
    <x v="1"/>
    <s v="NRES"/>
    <x v="0"/>
    <n v="352"/>
  </r>
  <r>
    <x v="4"/>
    <n v="2237"/>
    <s v="Fall 2023"/>
    <x v="5"/>
    <s v="EOT"/>
    <s v="ARTM"/>
    <x v="0"/>
    <x v="1"/>
    <s v="NRES"/>
    <x v="0"/>
    <n v="3406"/>
  </r>
  <r>
    <x v="4"/>
    <n v="2237"/>
    <s v="Fall 2023"/>
    <x v="5"/>
    <s v="EOT"/>
    <s v="PAFF"/>
    <x v="1"/>
    <x v="0"/>
    <s v="RES"/>
    <x v="1"/>
    <n v="1607"/>
  </r>
  <r>
    <x v="4"/>
    <n v="2161"/>
    <s v="Spring 2016"/>
    <x v="2"/>
    <s v="EOT"/>
    <s v="EDUC"/>
    <x v="2"/>
    <x v="0"/>
    <s v="RES"/>
    <x v="1"/>
    <n v="5825"/>
  </r>
  <r>
    <x v="4"/>
    <n v="2154"/>
    <s v="Summer 2015"/>
    <x v="2"/>
    <s v="EOT"/>
    <s v="NODG"/>
    <x v="8"/>
    <x v="1"/>
    <s v="NRES"/>
    <x v="0"/>
    <n v="97"/>
  </r>
  <r>
    <x v="4"/>
    <n v="2181"/>
    <s v="Spring 2018"/>
    <x v="3"/>
    <s v="EOT"/>
    <s v="NOCR"/>
    <x v="14"/>
    <x v="3"/>
    <s v="RES"/>
    <x v="1"/>
    <n v="4"/>
  </r>
  <r>
    <x v="4"/>
    <n v="2231"/>
    <s v="Spring 2023"/>
    <x v="0"/>
    <s v="EOT"/>
    <s v="ENGR"/>
    <x v="6"/>
    <x v="0"/>
    <s v="NRES"/>
    <x v="0"/>
    <n v="1698.5"/>
  </r>
  <r>
    <x v="4"/>
    <n v="2197"/>
    <s v="Fall 2019"/>
    <x v="4"/>
    <s v="EOT"/>
    <s v="PAFF"/>
    <x v="1"/>
    <x v="1"/>
    <s v="RES"/>
    <x v="1"/>
    <n v="4738"/>
  </r>
  <r>
    <x v="4"/>
    <n v="2231"/>
    <s v="Spring 2023"/>
    <x v="0"/>
    <s v="EOT"/>
    <s v="BUSN"/>
    <x v="3"/>
    <x v="0"/>
    <s v="RES"/>
    <x v="1"/>
    <n v="6749"/>
  </r>
  <r>
    <x v="4"/>
    <n v="2211"/>
    <s v="Spring 2021"/>
    <x v="9"/>
    <s v="EOT"/>
    <s v="EDUC"/>
    <x v="2"/>
    <x v="0"/>
    <s v="RES"/>
    <x v="1"/>
    <n v="6408"/>
  </r>
  <r>
    <x v="4"/>
    <n v="2184"/>
    <s v="Summer 2018"/>
    <x v="6"/>
    <s v="EOT"/>
    <s v="ENGR"/>
    <x v="6"/>
    <x v="1"/>
    <s v="RES"/>
    <x v="1"/>
    <n v="1503"/>
  </r>
  <r>
    <x v="4"/>
    <n v="2224"/>
    <s v="Summer 2022"/>
    <x v="0"/>
    <s v="EOT"/>
    <s v="ARTM"/>
    <x v="0"/>
    <x v="0"/>
    <s v="NRES"/>
    <x v="0"/>
    <n v="30"/>
  </r>
  <r>
    <x v="4"/>
    <n v="2191"/>
    <s v="Spring 2019"/>
    <x v="6"/>
    <s v="EOT"/>
    <s v="BUSN"/>
    <x v="3"/>
    <x v="0"/>
    <s v="RES"/>
    <x v="1"/>
    <n v="4317"/>
  </r>
  <r>
    <x v="4"/>
    <n v="2204"/>
    <s v="Summer 2020"/>
    <x v="9"/>
    <s v="EOT"/>
    <s v="PUBH"/>
    <x v="9"/>
    <x v="0"/>
    <s v="NRES"/>
    <x v="0"/>
    <n v="26"/>
  </r>
  <r>
    <x v="4"/>
    <n v="2247"/>
    <s v="Fall 2024"/>
    <x v="10"/>
    <s v="EOT"/>
    <s v="ARTM"/>
    <x v="0"/>
    <x v="0"/>
    <s v="RES"/>
    <x v="1"/>
    <n v="180"/>
  </r>
  <r>
    <x v="4"/>
    <n v="2167"/>
    <s v="Fall 2016"/>
    <x v="1"/>
    <s v="EOT"/>
    <s v="CLAS"/>
    <x v="7"/>
    <x v="1"/>
    <s v="RES"/>
    <x v="1"/>
    <n v="66640"/>
  </r>
  <r>
    <x v="4"/>
    <n v="2191"/>
    <s v="Spring 2019"/>
    <x v="6"/>
    <s v="EOT"/>
    <s v="CLAS"/>
    <x v="7"/>
    <x v="0"/>
    <s v="NRES"/>
    <x v="0"/>
    <n v="595"/>
  </r>
  <r>
    <x v="4"/>
    <n v="2247"/>
    <s v="Fall 2024"/>
    <x v="10"/>
    <s v="EOT"/>
    <s v="EDUC"/>
    <x v="2"/>
    <x v="1"/>
    <s v="NRES"/>
    <x v="0"/>
    <n v="370"/>
  </r>
  <r>
    <x v="4"/>
    <n v="2157"/>
    <s v="Fall 2015"/>
    <x v="2"/>
    <s v="EOT"/>
    <s v="BUSN"/>
    <x v="3"/>
    <x v="0"/>
    <s v="NRES"/>
    <x v="0"/>
    <n v="1534"/>
  </r>
  <r>
    <x v="4"/>
    <n v="2197"/>
    <s v="Fall 2019"/>
    <x v="4"/>
    <s v="EOT"/>
    <s v="ENGR"/>
    <x v="6"/>
    <x v="0"/>
    <s v="RES"/>
    <x v="1"/>
    <n v="1406"/>
  </r>
  <r>
    <x v="4"/>
    <n v="2234"/>
    <s v="Summer 2023"/>
    <x v="5"/>
    <s v="EOT"/>
    <s v="NODG"/>
    <x v="8"/>
    <x v="1"/>
    <s v="NRES"/>
    <x v="0"/>
    <n v="14"/>
  </r>
  <r>
    <x v="4"/>
    <n v="2241"/>
    <s v="Spring 2024"/>
    <x v="5"/>
    <s v="EOT"/>
    <s v="NODG"/>
    <x v="8"/>
    <x v="1"/>
    <s v="NRES"/>
    <x v="0"/>
    <n v="58"/>
  </r>
  <r>
    <x v="4"/>
    <n v="2194"/>
    <s v="Summer 2019"/>
    <x v="4"/>
    <s v="EOT"/>
    <s v="EDUC"/>
    <x v="2"/>
    <x v="1"/>
    <s v="RES"/>
    <x v="1"/>
    <n v="604"/>
  </r>
  <r>
    <x v="4"/>
    <n v="2224"/>
    <s v="Summer 2022"/>
    <x v="0"/>
    <s v="EOT"/>
    <s v="PAFF"/>
    <x v="1"/>
    <x v="1"/>
    <s v="RES"/>
    <x v="1"/>
    <n v="891"/>
  </r>
  <r>
    <x v="4"/>
    <n v="2261"/>
    <s v="Spring 2026"/>
    <x v="7"/>
    <s v="CENSUS"/>
    <s v="ARTM"/>
    <x v="0"/>
    <x v="1"/>
    <s v="RES"/>
    <x v="1"/>
    <n v="11877"/>
  </r>
  <r>
    <x v="4"/>
    <n v="2244"/>
    <s v="Summer 2024"/>
    <x v="10"/>
    <s v="EOT"/>
    <s v="PAFF"/>
    <x v="1"/>
    <x v="1"/>
    <s v="RES"/>
    <x v="1"/>
    <n v="805"/>
  </r>
  <r>
    <x v="4"/>
    <n v="2211"/>
    <s v="Spring 2021"/>
    <x v="9"/>
    <s v="EOT"/>
    <s v="CLAS"/>
    <x v="7"/>
    <x v="1"/>
    <s v="NRES"/>
    <x v="0"/>
    <n v="6974"/>
  </r>
  <r>
    <x v="4"/>
    <n v="2167"/>
    <s v="Fall 2016"/>
    <x v="1"/>
    <s v="EOT"/>
    <s v="NOCR"/>
    <x v="14"/>
    <x v="3"/>
    <s v="RES"/>
    <x v="1"/>
    <n v="19"/>
  </r>
  <r>
    <x v="4"/>
    <n v="2194"/>
    <s v="Summer 2019"/>
    <x v="4"/>
    <s v="EOT"/>
    <s v="PAFF"/>
    <x v="1"/>
    <x v="0"/>
    <s v="NRES"/>
    <x v="0"/>
    <n v="143"/>
  </r>
  <r>
    <x v="4"/>
    <n v="2191"/>
    <s v="Spring 2019"/>
    <x v="6"/>
    <s v="EOT"/>
    <s v="PUBH"/>
    <x v="9"/>
    <x v="0"/>
    <s v="RES"/>
    <x v="1"/>
    <n v="19"/>
  </r>
  <r>
    <x v="4"/>
    <n v="2204"/>
    <s v="Summer 2020"/>
    <x v="9"/>
    <s v="EOT"/>
    <s v="BUSN"/>
    <x v="3"/>
    <x v="1"/>
    <s v="RES"/>
    <x v="1"/>
    <n v="5472"/>
  </r>
  <r>
    <x v="4"/>
    <n v="2177"/>
    <s v="Fall 2017"/>
    <x v="3"/>
    <s v="EOT"/>
    <s v="PAFF"/>
    <x v="1"/>
    <x v="1"/>
    <s v="NRES"/>
    <x v="0"/>
    <n v="836"/>
  </r>
  <r>
    <x v="4"/>
    <n v="2221"/>
    <s v="Spring 2022"/>
    <x v="8"/>
    <s v="EOT"/>
    <s v="CLAS"/>
    <x v="7"/>
    <x v="0"/>
    <s v="RES"/>
    <x v="1"/>
    <n v="2555"/>
  </r>
  <r>
    <x v="4"/>
    <n v="2197"/>
    <s v="Fall 2019"/>
    <x v="4"/>
    <s v="EOT"/>
    <s v="CLAS"/>
    <x v="7"/>
    <x v="1"/>
    <s v="RES"/>
    <x v="1"/>
    <n v="59067"/>
  </r>
  <r>
    <x v="4"/>
    <n v="2164"/>
    <s v="Summer 2016"/>
    <x v="1"/>
    <s v="EOT"/>
    <s v="ARPL"/>
    <x v="4"/>
    <x v="0"/>
    <s v="NRES"/>
    <x v="0"/>
    <n v="58"/>
  </r>
  <r>
    <x v="4"/>
    <n v="2227"/>
    <s v="Fall 2022"/>
    <x v="0"/>
    <s v="EOT"/>
    <s v="EDUC"/>
    <x v="2"/>
    <x v="0"/>
    <s v="RES"/>
    <x v="1"/>
    <n v="5823"/>
  </r>
  <r>
    <x v="4"/>
    <n v="2177"/>
    <s v="Fall 2017"/>
    <x v="3"/>
    <s v="EOT"/>
    <s v="NODG"/>
    <x v="8"/>
    <x v="0"/>
    <s v="NRES"/>
    <x v="0"/>
    <n v="220"/>
  </r>
  <r>
    <x v="4"/>
    <n v="2241"/>
    <s v="Spring 2024"/>
    <x v="5"/>
    <s v="EOT"/>
    <s v="CLAS"/>
    <x v="7"/>
    <x v="1"/>
    <s v="RES"/>
    <x v="1"/>
    <n v="38889"/>
  </r>
  <r>
    <x v="4"/>
    <n v="2241"/>
    <s v="Spring 2024"/>
    <x v="5"/>
    <s v="EOT"/>
    <s v="BUSN"/>
    <x v="3"/>
    <x v="0"/>
    <s v="RES"/>
    <x v="1"/>
    <n v="6397"/>
  </r>
  <r>
    <x v="4"/>
    <n v="2234"/>
    <s v="Summer 2023"/>
    <x v="5"/>
    <s v="EOT"/>
    <s v="CLAS"/>
    <x v="7"/>
    <x v="0"/>
    <s v="NRES"/>
    <x v="0"/>
    <n v="42"/>
  </r>
  <r>
    <x v="4"/>
    <n v="2171"/>
    <s v="Spring 2017"/>
    <x v="1"/>
    <s v="EOT"/>
    <s v="PUBH"/>
    <x v="9"/>
    <x v="0"/>
    <s v="RES"/>
    <x v="1"/>
    <n v="54"/>
  </r>
  <r>
    <x v="4"/>
    <n v="2237"/>
    <s v="Fall 2023"/>
    <x v="5"/>
    <s v="EOT"/>
    <s v="ARPL"/>
    <x v="4"/>
    <x v="1"/>
    <s v="NRES"/>
    <x v="0"/>
    <n v="914"/>
  </r>
  <r>
    <x v="4"/>
    <n v="2214"/>
    <s v="Summer 2021"/>
    <x v="8"/>
    <s v="EOT"/>
    <s v="ARPL"/>
    <x v="4"/>
    <x v="0"/>
    <s v="RES"/>
    <x v="1"/>
    <n v="678"/>
  </r>
  <r>
    <x v="4"/>
    <n v="2231"/>
    <s v="Spring 2023"/>
    <x v="0"/>
    <s v="EOT"/>
    <s v="NODG"/>
    <x v="8"/>
    <x v="1"/>
    <s v="NRES"/>
    <x v="0"/>
    <n v="86"/>
  </r>
  <r>
    <x v="4"/>
    <n v="2184"/>
    <s v="Summer 2018"/>
    <x v="6"/>
    <s v="EOT"/>
    <s v="ARTM"/>
    <x v="0"/>
    <x v="1"/>
    <s v="RES"/>
    <x v="1"/>
    <n v="987"/>
  </r>
  <r>
    <x v="4"/>
    <n v="2214"/>
    <s v="Summer 2021"/>
    <x v="8"/>
    <s v="EOT"/>
    <s v="NODG"/>
    <x v="8"/>
    <x v="1"/>
    <s v="RES"/>
    <x v="1"/>
    <n v="431"/>
  </r>
  <r>
    <x v="4"/>
    <n v="2257"/>
    <s v="Fall 2025"/>
    <x v="7"/>
    <s v="EOT"/>
    <s v="EDUC"/>
    <x v="2"/>
    <x v="0"/>
    <s v="RES"/>
    <x v="1"/>
    <n v="5854"/>
  </r>
  <r>
    <x v="4"/>
    <n v="2254"/>
    <s v="Summer 2025"/>
    <x v="7"/>
    <s v="EOT"/>
    <s v="PUBH"/>
    <x v="9"/>
    <x v="0"/>
    <s v="RES"/>
    <x v="1"/>
    <n v="6"/>
  </r>
  <r>
    <x v="4"/>
    <n v="2211"/>
    <s v="Spring 2021"/>
    <x v="9"/>
    <s v="EOT"/>
    <s v="ENGR"/>
    <x v="6"/>
    <x v="0"/>
    <s v="NRES"/>
    <x v="0"/>
    <n v="1114"/>
  </r>
  <r>
    <x v="4"/>
    <n v="2201"/>
    <s v="Spring 2020"/>
    <x v="4"/>
    <s v="EOT"/>
    <s v="ENGR"/>
    <x v="6"/>
    <x v="1"/>
    <s v="RES"/>
    <x v="1"/>
    <n v="13101"/>
  </r>
  <r>
    <x v="4"/>
    <n v="2191"/>
    <s v="Spring 2019"/>
    <x v="6"/>
    <s v="EOT"/>
    <s v="PAFF"/>
    <x v="1"/>
    <x v="0"/>
    <s v="NRES"/>
    <x v="0"/>
    <n v="484"/>
  </r>
  <r>
    <x v="4"/>
    <n v="2174"/>
    <s v="Summer 2017"/>
    <x v="3"/>
    <s v="EOT"/>
    <s v="EDUC"/>
    <x v="2"/>
    <x v="0"/>
    <s v="RES"/>
    <x v="1"/>
    <n v="3896"/>
  </r>
  <r>
    <x v="4"/>
    <n v="2214"/>
    <s v="Summer 2021"/>
    <x v="8"/>
    <s v="EOT"/>
    <s v="ARPL"/>
    <x v="4"/>
    <x v="1"/>
    <s v="NRES"/>
    <x v="0"/>
    <n v="63"/>
  </r>
  <r>
    <x v="4"/>
    <n v="2247"/>
    <s v="Fall 2024"/>
    <x v="10"/>
    <s v="EOT"/>
    <s v="NODG"/>
    <x v="8"/>
    <x v="0"/>
    <s v="RES"/>
    <x v="1"/>
    <n v="1099"/>
  </r>
  <r>
    <x v="4"/>
    <n v="2261"/>
    <s v="Spring 2026"/>
    <x v="7"/>
    <s v="CENSUS"/>
    <s v="EDUC"/>
    <x v="2"/>
    <x v="0"/>
    <s v="NRES"/>
    <x v="0"/>
    <n v="706"/>
  </r>
  <r>
    <x v="4"/>
    <n v="2237"/>
    <s v="Fall 2023"/>
    <x v="5"/>
    <s v="EOT"/>
    <s v="EDUC"/>
    <x v="2"/>
    <x v="1"/>
    <s v="NRES"/>
    <x v="0"/>
    <n v="283"/>
  </r>
  <r>
    <x v="4"/>
    <n v="2231"/>
    <s v="Spring 2023"/>
    <x v="0"/>
    <s v="EOT"/>
    <s v="EDUC"/>
    <x v="2"/>
    <x v="0"/>
    <s v="NRES"/>
    <x v="0"/>
    <n v="680"/>
  </r>
  <r>
    <x v="4"/>
    <n v="2224"/>
    <s v="Summer 2022"/>
    <x v="0"/>
    <s v="EOT"/>
    <s v="NODG"/>
    <x v="8"/>
    <x v="0"/>
    <s v="RES"/>
    <x v="1"/>
    <n v="344"/>
  </r>
  <r>
    <x v="4"/>
    <n v="2191"/>
    <s v="Spring 2019"/>
    <x v="6"/>
    <s v="EOT"/>
    <s v="ENGR"/>
    <x v="6"/>
    <x v="1"/>
    <s v="RES"/>
    <x v="1"/>
    <n v="11655"/>
  </r>
  <r>
    <x v="4"/>
    <n v="2164"/>
    <s v="Summer 2016"/>
    <x v="1"/>
    <s v="EOT"/>
    <s v="PUBH"/>
    <x v="9"/>
    <x v="0"/>
    <s v="RES"/>
    <x v="1"/>
    <n v="25"/>
  </r>
  <r>
    <x v="4"/>
    <n v="2194"/>
    <s v="Summer 2019"/>
    <x v="4"/>
    <s v="EOT"/>
    <s v="ARTM"/>
    <x v="0"/>
    <x v="0"/>
    <s v="NRES"/>
    <x v="0"/>
    <n v="34"/>
  </r>
  <r>
    <x v="4"/>
    <n v="2237"/>
    <s v="Fall 2023"/>
    <x v="5"/>
    <s v="EOT"/>
    <s v="PUBH"/>
    <x v="9"/>
    <x v="0"/>
    <s v="RES"/>
    <x v="1"/>
    <n v="25"/>
  </r>
  <r>
    <x v="4"/>
    <n v="2187"/>
    <s v="Fall 2018"/>
    <x v="6"/>
    <s v="EOT"/>
    <s v="CLAS"/>
    <x v="7"/>
    <x v="0"/>
    <s v="RES"/>
    <x v="1"/>
    <n v="2614"/>
  </r>
  <r>
    <x v="4"/>
    <n v="2194"/>
    <s v="Summer 2019"/>
    <x v="4"/>
    <s v="EOT"/>
    <s v="NODG"/>
    <x v="8"/>
    <x v="1"/>
    <s v="NRES"/>
    <x v="0"/>
    <n v="82"/>
  </r>
  <r>
    <x v="4"/>
    <n v="2254"/>
    <s v="Summer 2025"/>
    <x v="7"/>
    <s v="EOT"/>
    <s v="BUSN"/>
    <x v="3"/>
    <x v="0"/>
    <s v="RES"/>
    <x v="1"/>
    <n v="2092"/>
  </r>
  <r>
    <x v="4"/>
    <n v="2247"/>
    <s v="Fall 2024"/>
    <x v="10"/>
    <s v="EOT"/>
    <s v="BUSN"/>
    <x v="3"/>
    <x v="0"/>
    <s v="NRES"/>
    <x v="0"/>
    <n v="1912"/>
  </r>
  <r>
    <x v="4"/>
    <n v="2204"/>
    <s v="Summer 2020"/>
    <x v="9"/>
    <s v="EOT"/>
    <s v="CLAS"/>
    <x v="7"/>
    <x v="0"/>
    <s v="NRES"/>
    <x v="0"/>
    <n v="38"/>
  </r>
  <r>
    <x v="4"/>
    <n v="2181"/>
    <s v="Spring 2018"/>
    <x v="3"/>
    <s v="EOT"/>
    <s v="CLAS"/>
    <x v="7"/>
    <x v="0"/>
    <s v="RES"/>
    <x v="1"/>
    <n v="2360"/>
  </r>
  <r>
    <x v="4"/>
    <n v="2227"/>
    <s v="Fall 2022"/>
    <x v="0"/>
    <s v="EOT"/>
    <s v="ENGR"/>
    <x v="6"/>
    <x v="1"/>
    <s v="RES"/>
    <x v="1"/>
    <n v="13830"/>
  </r>
  <r>
    <x v="4"/>
    <n v="2224"/>
    <s v="Summer 2022"/>
    <x v="0"/>
    <s v="EOT"/>
    <s v="PUBH"/>
    <x v="9"/>
    <x v="0"/>
    <s v="RES"/>
    <x v="1"/>
    <n v="12"/>
  </r>
  <r>
    <x v="4"/>
    <n v="2184"/>
    <s v="Summer 2018"/>
    <x v="6"/>
    <s v="EOT"/>
    <s v="PUBH"/>
    <x v="9"/>
    <x v="0"/>
    <s v="RES"/>
    <x v="1"/>
    <n v="21"/>
  </r>
  <r>
    <x v="4"/>
    <n v="2207"/>
    <s v="Fall 2020"/>
    <x v="9"/>
    <s v="EOT"/>
    <s v="EDUC"/>
    <x v="2"/>
    <x v="0"/>
    <s v="RES"/>
    <x v="1"/>
    <n v="6749"/>
  </r>
  <r>
    <x v="4"/>
    <n v="2181"/>
    <s v="Spring 2018"/>
    <x v="3"/>
    <s v="EOT"/>
    <s v="NODG"/>
    <x v="8"/>
    <x v="0"/>
    <s v="RES"/>
    <x v="1"/>
    <n v="1447"/>
  </r>
  <r>
    <x v="4"/>
    <n v="2154"/>
    <s v="Summer 2015"/>
    <x v="2"/>
    <s v="EOT"/>
    <s v="NODG"/>
    <x v="8"/>
    <x v="0"/>
    <s v="RES"/>
    <x v="1"/>
    <n v="290"/>
  </r>
  <r>
    <x v="4"/>
    <n v="2157"/>
    <s v="Fall 2015"/>
    <x v="2"/>
    <s v="EOT"/>
    <s v="ARTM"/>
    <x v="0"/>
    <x v="1"/>
    <s v="RES"/>
    <x v="1"/>
    <n v="12008"/>
  </r>
  <r>
    <x v="4"/>
    <n v="2191"/>
    <s v="Spring 2019"/>
    <x v="6"/>
    <s v="EOT"/>
    <s v="ENGR"/>
    <x v="6"/>
    <x v="1"/>
    <s v="NRES"/>
    <x v="0"/>
    <n v="1577"/>
  </r>
  <r>
    <x v="4"/>
    <n v="2247"/>
    <s v="Fall 2024"/>
    <x v="10"/>
    <s v="EOT"/>
    <s v="MEDS"/>
    <x v="11"/>
    <x v="0"/>
    <s v="RES"/>
    <x v="1"/>
    <n v="4"/>
  </r>
  <r>
    <x v="4"/>
    <n v="2261"/>
    <s v="Spring 2026"/>
    <x v="7"/>
    <s v="CENSUS"/>
    <s v="ARTM"/>
    <x v="0"/>
    <x v="1"/>
    <s v="NRES"/>
    <x v="0"/>
    <n v="2080"/>
  </r>
  <r>
    <x v="4"/>
    <n v="2217"/>
    <s v="Fall 2021"/>
    <x v="8"/>
    <s v="EOT"/>
    <s v="PUBH"/>
    <x v="9"/>
    <x v="0"/>
    <s v="RES"/>
    <x v="1"/>
    <n v="22"/>
  </r>
  <r>
    <x v="4"/>
    <n v="2251"/>
    <s v="Spring 2025"/>
    <x v="10"/>
    <s v="EOT"/>
    <s v="PAFF"/>
    <x v="1"/>
    <x v="1"/>
    <s v="NRES"/>
    <x v="0"/>
    <n v="396"/>
  </r>
  <r>
    <x v="4"/>
    <n v="2217"/>
    <s v="Fall 2021"/>
    <x v="8"/>
    <s v="EOT"/>
    <s v="NODG"/>
    <x v="8"/>
    <x v="0"/>
    <s v="NRES"/>
    <x v="0"/>
    <n v="161"/>
  </r>
  <r>
    <x v="4"/>
    <n v="2187"/>
    <s v="Fall 2018"/>
    <x v="6"/>
    <s v="EOT"/>
    <s v="NOCR"/>
    <x v="14"/>
    <x v="3"/>
    <s v="NRES"/>
    <x v="0"/>
    <n v="3"/>
  </r>
  <r>
    <x v="4"/>
    <n v="2231"/>
    <s v="Spring 2023"/>
    <x v="0"/>
    <s v="EOT"/>
    <s v="EDUC"/>
    <x v="2"/>
    <x v="0"/>
    <s v="RES"/>
    <x v="1"/>
    <n v="5378"/>
  </r>
  <r>
    <x v="4"/>
    <n v="2167"/>
    <s v="Fall 2016"/>
    <x v="1"/>
    <s v="EOT"/>
    <s v="ARPL"/>
    <x v="4"/>
    <x v="0"/>
    <s v="RES"/>
    <x v="1"/>
    <n v="4035"/>
  </r>
  <r>
    <x v="4"/>
    <n v="2181"/>
    <s v="Spring 2018"/>
    <x v="3"/>
    <s v="EOT"/>
    <s v="BUSN"/>
    <x v="3"/>
    <x v="0"/>
    <s v="RES"/>
    <x v="1"/>
    <n v="4911.5"/>
  </r>
  <r>
    <x v="4"/>
    <n v="2201"/>
    <s v="Spring 2020"/>
    <x v="4"/>
    <s v="EOT"/>
    <s v="PAFF"/>
    <x v="1"/>
    <x v="0"/>
    <s v="NRES"/>
    <x v="0"/>
    <n v="424"/>
  </r>
  <r>
    <x v="4"/>
    <n v="2217"/>
    <s v="Fall 2021"/>
    <x v="8"/>
    <s v="EOT"/>
    <s v="BUSN"/>
    <x v="3"/>
    <x v="1"/>
    <s v="NRES"/>
    <x v="0"/>
    <n v="2885"/>
  </r>
  <r>
    <x v="4"/>
    <n v="2227"/>
    <s v="Fall 2022"/>
    <x v="0"/>
    <s v="EOT"/>
    <s v="EDUC"/>
    <x v="2"/>
    <x v="0"/>
    <s v="NRES"/>
    <x v="0"/>
    <n v="660"/>
  </r>
  <r>
    <x v="4"/>
    <n v="2184"/>
    <s v="Summer 2018"/>
    <x v="6"/>
    <s v="EOT"/>
    <s v="EDUC"/>
    <x v="2"/>
    <x v="1"/>
    <s v="RES"/>
    <x v="1"/>
    <n v="496"/>
  </r>
  <r>
    <x v="4"/>
    <n v="2157"/>
    <s v="Fall 2015"/>
    <x v="2"/>
    <s v="EOT"/>
    <s v="EDUC"/>
    <x v="2"/>
    <x v="1"/>
    <s v="RES"/>
    <x v="1"/>
    <n v="1936"/>
  </r>
  <r>
    <x v="4"/>
    <n v="2164"/>
    <s v="Summer 2016"/>
    <x v="1"/>
    <s v="EOT"/>
    <s v="CLAS"/>
    <x v="7"/>
    <x v="1"/>
    <s v="NRES"/>
    <x v="0"/>
    <n v="1605"/>
  </r>
  <r>
    <x v="4"/>
    <n v="2207"/>
    <s v="Fall 2020"/>
    <x v="9"/>
    <s v="EOT"/>
    <s v="PUBH"/>
    <x v="9"/>
    <x v="0"/>
    <s v="NRES"/>
    <x v="0"/>
    <n v="12"/>
  </r>
  <r>
    <x v="4"/>
    <n v="2171"/>
    <s v="Spring 2017"/>
    <x v="1"/>
    <s v="EOT"/>
    <s v="ARPL"/>
    <x v="4"/>
    <x v="1"/>
    <s v="NRES"/>
    <x v="0"/>
    <n v="919"/>
  </r>
  <r>
    <x v="4"/>
    <n v="2201"/>
    <s v="Spring 2020"/>
    <x v="4"/>
    <s v="EOT"/>
    <s v="ARPL"/>
    <x v="4"/>
    <x v="1"/>
    <s v="NRES"/>
    <x v="0"/>
    <n v="884"/>
  </r>
  <r>
    <x v="4"/>
    <n v="2257"/>
    <s v="Fall 2025"/>
    <x v="7"/>
    <s v="EOT"/>
    <s v="PAFF"/>
    <x v="1"/>
    <x v="1"/>
    <s v="RES"/>
    <x v="1"/>
    <n v="4148"/>
  </r>
  <r>
    <x v="4"/>
    <n v="2217"/>
    <s v="Fall 2021"/>
    <x v="8"/>
    <s v="EOT"/>
    <s v="CLAS"/>
    <x v="7"/>
    <x v="1"/>
    <s v="NRES"/>
    <x v="0"/>
    <n v="6908"/>
  </r>
  <r>
    <x v="4"/>
    <n v="2214"/>
    <s v="Summer 2021"/>
    <x v="8"/>
    <s v="EOT"/>
    <s v="ENGR"/>
    <x v="6"/>
    <x v="0"/>
    <s v="NRES"/>
    <x v="0"/>
    <n v="10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206521D-51EA-4035-99E9-2C4747507F9D}" name="PivotTable2" cacheId="11" applyNumberFormats="0" applyBorderFormats="0" applyFontFormats="0" applyPatternFormats="0" applyAlignmentFormats="0" applyWidthHeightFormats="1" dataCaption="Values" updatedVersion="8" minRefreshableVersion="3" useAutoFormatting="1" rowGrandTotals="0" itemPrintTitles="1" createdVersion="8" indent="0" compact="0" compactData="0" multipleFieldFilters="0">
  <location ref="B29:L37" firstHeaderRow="1" firstDataRow="2" firstDataCol="3" rowPageCount="1" colPageCount="1"/>
  <pivotFields count="11">
    <pivotField axis="axisRow" compact="0" outline="0" showAll="0">
      <items count="6">
        <item h="1" x="4"/>
        <item x="0"/>
        <item h="1" x="1"/>
        <item h="1" x="3"/>
        <item h="1" x="2"/>
        <item t="default"/>
      </items>
    </pivotField>
    <pivotField compact="0" outline="0" showAll="0"/>
    <pivotField compact="0" outline="0" showAll="0"/>
    <pivotField axis="axisPage" compact="0" outline="0" multipleItemSelectionAllowed="1" showAll="0">
      <items count="12">
        <item h="1" x="2"/>
        <item h="1" x="1"/>
        <item h="1" x="3"/>
        <item h="1" x="6"/>
        <item h="1" x="4"/>
        <item h="1" x="9"/>
        <item h="1" x="8"/>
        <item h="1" x="10"/>
        <item h="1" x="5"/>
        <item h="1" x="0"/>
        <item x="7"/>
        <item t="default"/>
      </items>
    </pivotField>
    <pivotField compact="0" outline="0" showAll="0"/>
    <pivotField compact="0" outline="0" showAll="0"/>
    <pivotField axis="axisCol" compact="0" outline="0" showAll="0">
      <items count="17">
        <item x="3"/>
        <item x="4"/>
        <item x="0"/>
        <item x="6"/>
        <item x="7"/>
        <item x="2"/>
        <item x="1"/>
        <item h="1" x="5"/>
        <item h="1" x="8"/>
        <item h="1" x="11"/>
        <item h="1" x="14"/>
        <item h="1" x="12"/>
        <item h="1" x="9"/>
        <item h="1" x="13"/>
        <item h="1" x="10"/>
        <item h="1" x="15"/>
        <item t="default"/>
      </items>
    </pivotField>
    <pivotField axis="axisRow" compact="0" outline="0" showAll="0">
      <items count="5">
        <item x="1"/>
        <item x="0"/>
        <item x="3"/>
        <item x="2"/>
        <item t="default"/>
      </items>
    </pivotField>
    <pivotField compact="0" outline="0" showAll="0"/>
    <pivotField axis="axisRow" compact="0" outline="0" showAll="0">
      <items count="4">
        <item x="1"/>
        <item x="0"/>
        <item m="1" x="2"/>
        <item t="default"/>
      </items>
    </pivotField>
    <pivotField dataField="1" compact="0" outline="0" showAll="0"/>
  </pivotFields>
  <rowFields count="3">
    <field x="0"/>
    <field x="9"/>
    <field x="7"/>
  </rowFields>
  <rowItems count="7">
    <i>
      <x v="1"/>
      <x/>
      <x/>
    </i>
    <i r="2">
      <x v="1"/>
    </i>
    <i t="default" r="1">
      <x/>
    </i>
    <i r="1">
      <x v="1"/>
      <x/>
    </i>
    <i r="2">
      <x v="1"/>
    </i>
    <i t="default" r="1">
      <x v="1"/>
    </i>
    <i t="default">
      <x v="1"/>
    </i>
  </rowItems>
  <colFields count="1">
    <field x="6"/>
  </colFields>
  <colItems count="8">
    <i>
      <x/>
    </i>
    <i>
      <x v="1"/>
    </i>
    <i>
      <x v="2"/>
    </i>
    <i>
      <x v="3"/>
    </i>
    <i>
      <x v="4"/>
    </i>
    <i>
      <x v="5"/>
    </i>
    <i>
      <x v="6"/>
    </i>
    <i t="grand">
      <x/>
    </i>
  </colItems>
  <pageFields count="1">
    <pageField fld="3" hier="-1"/>
  </pageFields>
  <dataFields count="1">
    <dataField name="Sum of Metric Value" fld="10" baseField="0" baseItem="0" numFmtId="3"/>
  </dataFields>
  <formats count="12">
    <format dxfId="0">
      <pivotArea dataOnly="0" labelOnly="1" outline="0" fieldPosition="0">
        <references count="1">
          <reference field="3" count="1" defaultSubtotal="1">
            <x v="7"/>
          </reference>
        </references>
      </pivotArea>
    </format>
    <format dxfId="1">
      <pivotArea dataOnly="0" labelOnly="1" outline="0" fieldPosition="0">
        <references count="1">
          <reference field="3" count="1" defaultSubtotal="1">
            <x v="8"/>
          </reference>
        </references>
      </pivotArea>
    </format>
    <format dxfId="2">
      <pivotArea dataOnly="0" labelOnly="1" outline="0" fieldPosition="0">
        <references count="1">
          <reference field="3" count="1" defaultSubtotal="1">
            <x v="9"/>
          </reference>
        </references>
      </pivotArea>
    </format>
    <format dxfId="3">
      <pivotArea field="0" type="button" dataOnly="0" labelOnly="1" outline="0" axis="axisRow" fieldPosition="0"/>
    </format>
    <format dxfId="4">
      <pivotArea field="9" type="button" dataOnly="0" labelOnly="1" outline="0" axis="axisRow" fieldPosition="1"/>
    </format>
    <format dxfId="5">
      <pivotArea field="7" type="button" dataOnly="0" labelOnly="1" outline="0" axis="axisRow" fieldPosition="2"/>
    </format>
    <format dxfId="6">
      <pivotArea dataOnly="0" labelOnly="1" outline="0" fieldPosition="0">
        <references count="1">
          <reference field="6" count="0"/>
        </references>
      </pivotArea>
    </format>
    <format dxfId="7">
      <pivotArea dataOnly="0" labelOnly="1" outline="0" offset="A256" fieldPosition="0">
        <references count="1">
          <reference field="0" count="0" defaultSubtotal="1"/>
        </references>
      </pivotArea>
    </format>
    <format dxfId="8">
      <pivotArea field="0" type="button" dataOnly="0" labelOnly="1" outline="0" axis="axisRow" fieldPosition="0"/>
    </format>
    <format dxfId="9">
      <pivotArea field="9" type="button" dataOnly="0" labelOnly="1" outline="0" axis="axisRow" fieldPosition="1"/>
    </format>
    <format dxfId="10">
      <pivotArea field="7" type="button" dataOnly="0" labelOnly="1" outline="0" axis="axisRow" fieldPosition="2"/>
    </format>
    <format dxfId="11">
      <pivotArea dataOnly="0" labelOnly="1" outline="0" fieldPosition="0">
        <references count="1">
          <reference field="6"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531FDA6-C4EC-4892-81AA-539B3620ECA3}" name="PivotTable1" cacheId="11" applyNumberFormats="0" applyBorderFormats="0" applyFontFormats="0" applyPatternFormats="0" applyAlignmentFormats="0" applyWidthHeightFormats="1" dataCaption="Values" updatedVersion="8" minRefreshableVersion="3" useAutoFormatting="1" rowGrandTotals="0" itemPrintTitles="1" createdVersion="8" indent="0" compact="0" compactData="0" multipleFieldFilters="0">
  <location ref="B16:L24" firstHeaderRow="1" firstDataRow="2" firstDataCol="3" rowPageCount="1" colPageCount="1"/>
  <pivotFields count="11">
    <pivotField axis="axisRow" compact="0" outline="0" showAll="0">
      <items count="6">
        <item h="1" x="4"/>
        <item h="1" x="0"/>
        <item x="1"/>
        <item h="1" x="3"/>
        <item h="1" x="2"/>
        <item t="default"/>
      </items>
    </pivotField>
    <pivotField compact="0" outline="0" showAll="0"/>
    <pivotField compact="0" outline="0" showAll="0"/>
    <pivotField axis="axisPage" compact="0" outline="0" multipleItemSelectionAllowed="1" showAll="0">
      <items count="12">
        <item h="1" x="2"/>
        <item h="1" x="1"/>
        <item h="1" x="3"/>
        <item h="1" x="6"/>
        <item h="1" x="4"/>
        <item h="1" x="9"/>
        <item h="1" x="8"/>
        <item h="1" x="10"/>
        <item h="1" x="5"/>
        <item h="1" x="0"/>
        <item x="7"/>
        <item t="default"/>
      </items>
    </pivotField>
    <pivotField compact="0" outline="0" showAll="0"/>
    <pivotField compact="0" outline="0" showAll="0"/>
    <pivotField axis="axisCol" compact="0" outline="0" showAll="0">
      <items count="17">
        <item x="3"/>
        <item x="4"/>
        <item x="0"/>
        <item x="6"/>
        <item x="7"/>
        <item x="2"/>
        <item h="1" x="5"/>
        <item h="1" x="8"/>
        <item h="1" x="11"/>
        <item h="1" x="14"/>
        <item h="1" x="12"/>
        <item h="1" x="9"/>
        <item h="1" x="13"/>
        <item h="1" x="10"/>
        <item h="1" x="15"/>
        <item x="1"/>
        <item t="default"/>
      </items>
    </pivotField>
    <pivotField axis="axisRow" compact="0" outline="0" showAll="0">
      <items count="5">
        <item x="1"/>
        <item x="0"/>
        <item x="3"/>
        <item x="2"/>
        <item t="default"/>
      </items>
    </pivotField>
    <pivotField compact="0" outline="0" showAll="0"/>
    <pivotField axis="axisRow" compact="0" outline="0" showAll="0">
      <items count="4">
        <item x="1"/>
        <item x="0"/>
        <item m="1" x="2"/>
        <item t="default"/>
      </items>
    </pivotField>
    <pivotField dataField="1" compact="0" outline="0" showAll="0"/>
  </pivotFields>
  <rowFields count="3">
    <field x="0"/>
    <field x="9"/>
    <field x="7"/>
  </rowFields>
  <rowItems count="7">
    <i>
      <x v="2"/>
      <x/>
      <x/>
    </i>
    <i r="2">
      <x v="1"/>
    </i>
    <i t="default" r="1">
      <x/>
    </i>
    <i r="1">
      <x v="1"/>
      <x/>
    </i>
    <i r="2">
      <x v="1"/>
    </i>
    <i t="default" r="1">
      <x v="1"/>
    </i>
    <i t="default">
      <x v="2"/>
    </i>
  </rowItems>
  <colFields count="1">
    <field x="6"/>
  </colFields>
  <colItems count="8">
    <i>
      <x/>
    </i>
    <i>
      <x v="1"/>
    </i>
    <i>
      <x v="2"/>
    </i>
    <i>
      <x v="3"/>
    </i>
    <i>
      <x v="4"/>
    </i>
    <i>
      <x v="5"/>
    </i>
    <i>
      <x v="15"/>
    </i>
    <i t="grand">
      <x/>
    </i>
  </colItems>
  <pageFields count="1">
    <pageField fld="3" hier="-1"/>
  </pageFields>
  <dataFields count="1">
    <dataField name="Sum of Metric Value" fld="10" baseField="0" baseItem="0" numFmtId="3"/>
  </dataFields>
  <formats count="12">
    <format dxfId="12">
      <pivotArea dataOnly="0" labelOnly="1" outline="0" fieldPosition="0">
        <references count="1">
          <reference field="3" count="1" defaultSubtotal="1">
            <x v="7"/>
          </reference>
        </references>
      </pivotArea>
    </format>
    <format dxfId="13">
      <pivotArea dataOnly="0" labelOnly="1" outline="0" fieldPosition="0">
        <references count="1">
          <reference field="3" count="1" defaultSubtotal="1">
            <x v="8"/>
          </reference>
        </references>
      </pivotArea>
    </format>
    <format dxfId="14">
      <pivotArea dataOnly="0" labelOnly="1" outline="0" fieldPosition="0">
        <references count="1">
          <reference field="3" count="1" defaultSubtotal="1">
            <x v="9"/>
          </reference>
        </references>
      </pivotArea>
    </format>
    <format dxfId="15">
      <pivotArea field="0" type="button" dataOnly="0" labelOnly="1" outline="0" axis="axisRow" fieldPosition="0"/>
    </format>
    <format dxfId="16">
      <pivotArea field="9" type="button" dataOnly="0" labelOnly="1" outline="0" axis="axisRow" fieldPosition="1"/>
    </format>
    <format dxfId="17">
      <pivotArea field="7" type="button" dataOnly="0" labelOnly="1" outline="0" axis="axisRow" fieldPosition="2"/>
    </format>
    <format dxfId="18">
      <pivotArea dataOnly="0" labelOnly="1" outline="0" fieldPosition="0">
        <references count="1">
          <reference field="6" count="0"/>
        </references>
      </pivotArea>
    </format>
    <format dxfId="19">
      <pivotArea dataOnly="0" labelOnly="1" outline="0" offset="A256" fieldPosition="0">
        <references count="1">
          <reference field="0" count="0" defaultSubtotal="1"/>
        </references>
      </pivotArea>
    </format>
    <format dxfId="20">
      <pivotArea field="0" type="button" dataOnly="0" labelOnly="1" outline="0" axis="axisRow" fieldPosition="0"/>
    </format>
    <format dxfId="21">
      <pivotArea field="9" type="button" dataOnly="0" labelOnly="1" outline="0" axis="axisRow" fieldPosition="1"/>
    </format>
    <format dxfId="22">
      <pivotArea field="7" type="button" dataOnly="0" labelOnly="1" outline="0" axis="axisRow" fieldPosition="2"/>
    </format>
    <format dxfId="23">
      <pivotArea dataOnly="0" labelOnly="1" outline="0" fieldPosition="0">
        <references count="1">
          <reference field="6"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K50" dT="2026-05-20T15:43:25.53" personId="{6CE248B6-A2F4-410E-AD6F-16D02CA12411}" id="{330B274A-047F-4E79-B206-F60D6D832195}">
    <text>Loan for counseling center</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04153-C4CC-4C85-B7D4-01A163A16BDE}">
  <sheetPr>
    <tabColor rgb="FF00B0F0"/>
  </sheetPr>
  <dimension ref="A1"/>
  <sheetViews>
    <sheetView tabSelected="1" workbookViewId="0">
      <selection activeCell="G37" sqref="G37"/>
    </sheetView>
  </sheetViews>
  <sheetFormatPr defaultRowHeight="15" x14ac:dyDescent="0.25"/>
  <cols>
    <col min="1" max="16384" width="9.140625" style="16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BCD2C-490E-4233-A22F-8F3C9B8C47A0}">
  <sheetPr>
    <tabColor rgb="FF92D050"/>
  </sheetPr>
  <dimension ref="A2:R82"/>
  <sheetViews>
    <sheetView topLeftCell="A9" zoomScale="85" zoomScaleNormal="85" workbookViewId="0">
      <selection activeCell="A11" sqref="A11"/>
    </sheetView>
  </sheetViews>
  <sheetFormatPr defaultRowHeight="15" x14ac:dyDescent="0.25"/>
  <cols>
    <col min="1" max="1" width="35.42578125" customWidth="1"/>
    <col min="2" max="2" width="31" bestFit="1" customWidth="1"/>
    <col min="3" max="3" width="18.7109375" bestFit="1" customWidth="1"/>
    <col min="4" max="4" width="14.28515625" bestFit="1" customWidth="1"/>
    <col min="5" max="11" width="17.28515625" bestFit="1" customWidth="1"/>
    <col min="12" max="12" width="11.28515625" bestFit="1" customWidth="1"/>
    <col min="13" max="13" width="39.5703125" customWidth="1"/>
    <col min="14" max="14" width="12.42578125" style="7" bestFit="1" customWidth="1"/>
    <col min="15" max="16" width="12.42578125" bestFit="1" customWidth="1"/>
    <col min="17" max="17" width="6.5703125" bestFit="1" customWidth="1"/>
  </cols>
  <sheetData>
    <row r="2" spans="1:12" x14ac:dyDescent="0.25">
      <c r="A2" s="1" t="s">
        <v>0</v>
      </c>
    </row>
    <row r="3" spans="1:12" x14ac:dyDescent="0.25">
      <c r="A3" t="s">
        <v>1</v>
      </c>
    </row>
    <row r="5" spans="1:12" ht="30.75" customHeight="1" x14ac:dyDescent="0.25">
      <c r="A5" s="2" t="s">
        <v>2</v>
      </c>
      <c r="B5" s="2"/>
      <c r="C5" s="2"/>
      <c r="D5" s="2"/>
      <c r="E5" s="2"/>
      <c r="F5" s="2"/>
      <c r="G5" s="2"/>
      <c r="H5" s="2"/>
      <c r="I5" s="2"/>
      <c r="J5" s="2"/>
      <c r="K5" s="2"/>
      <c r="L5" s="2"/>
    </row>
    <row r="6" spans="1:12" x14ac:dyDescent="0.25">
      <c r="A6" s="3" t="s">
        <v>3</v>
      </c>
      <c r="B6" s="3"/>
      <c r="C6" s="3"/>
      <c r="D6" s="3"/>
      <c r="E6" s="3"/>
      <c r="F6" s="3"/>
      <c r="G6" s="3"/>
      <c r="H6" s="3"/>
      <c r="I6" s="3"/>
      <c r="J6" s="3"/>
      <c r="K6" s="3"/>
      <c r="L6" s="3"/>
    </row>
    <row r="7" spans="1:12" x14ac:dyDescent="0.25">
      <c r="A7" s="3" t="s">
        <v>4</v>
      </c>
      <c r="B7" s="3"/>
      <c r="C7" s="3"/>
      <c r="D7" s="3"/>
      <c r="E7" s="3"/>
      <c r="F7" s="3"/>
      <c r="G7" s="3"/>
      <c r="H7" s="3"/>
      <c r="I7" s="3"/>
      <c r="J7" s="3"/>
      <c r="K7" s="3"/>
      <c r="L7" s="3"/>
    </row>
    <row r="8" spans="1:12" ht="28.5" customHeight="1" x14ac:dyDescent="0.25">
      <c r="A8" s="3" t="s">
        <v>5</v>
      </c>
      <c r="B8" s="3"/>
      <c r="C8" s="3"/>
      <c r="D8" s="3"/>
      <c r="E8" s="3"/>
      <c r="F8" s="3"/>
      <c r="G8" s="3"/>
      <c r="H8" s="3"/>
      <c r="I8" s="3"/>
      <c r="J8" s="3"/>
      <c r="K8" s="3"/>
      <c r="L8" s="3"/>
    </row>
    <row r="10" spans="1:12" ht="30.75" customHeight="1" x14ac:dyDescent="0.25">
      <c r="A10" s="2" t="s">
        <v>6</v>
      </c>
      <c r="B10" s="2"/>
      <c r="C10" s="2"/>
      <c r="D10" s="2"/>
      <c r="E10" s="2"/>
      <c r="F10" s="2"/>
      <c r="G10" s="2"/>
      <c r="H10" s="2"/>
      <c r="I10" s="2"/>
      <c r="J10" s="2"/>
      <c r="K10" s="2"/>
      <c r="L10" s="2"/>
    </row>
    <row r="13" spans="1:12" x14ac:dyDescent="0.25">
      <c r="B13" s="1" t="s">
        <v>7</v>
      </c>
    </row>
    <row r="14" spans="1:12" x14ac:dyDescent="0.25">
      <c r="B14" t="s">
        <v>8</v>
      </c>
      <c r="C14" t="s">
        <v>9</v>
      </c>
    </row>
    <row r="16" spans="1:12" x14ac:dyDescent="0.25">
      <c r="B16" t="s">
        <v>10</v>
      </c>
      <c r="E16" t="s">
        <v>11</v>
      </c>
    </row>
    <row r="17" spans="2:14" s="4" customFormat="1" ht="30" x14ac:dyDescent="0.25">
      <c r="B17" s="4" t="s">
        <v>12</v>
      </c>
      <c r="C17" s="4" t="s">
        <v>13</v>
      </c>
      <c r="D17" s="4" t="s">
        <v>14</v>
      </c>
      <c r="E17" s="4" t="s">
        <v>15</v>
      </c>
      <c r="F17" s="4" t="s">
        <v>16</v>
      </c>
      <c r="G17" s="4" t="s">
        <v>17</v>
      </c>
      <c r="H17" s="4" t="s">
        <v>18</v>
      </c>
      <c r="I17" s="4" t="s">
        <v>19</v>
      </c>
      <c r="J17" s="4" t="s">
        <v>20</v>
      </c>
      <c r="K17" s="4" t="s">
        <v>21</v>
      </c>
      <c r="L17" t="s">
        <v>22</v>
      </c>
      <c r="N17" s="5"/>
    </row>
    <row r="18" spans="2:14" x14ac:dyDescent="0.25">
      <c r="B18" t="s">
        <v>23</v>
      </c>
      <c r="C18" t="s">
        <v>24</v>
      </c>
      <c r="D18" t="s">
        <v>25</v>
      </c>
      <c r="E18" s="6">
        <v>1784</v>
      </c>
      <c r="F18" s="6">
        <v>436</v>
      </c>
      <c r="G18" s="6">
        <v>1040</v>
      </c>
      <c r="H18" s="6">
        <v>1264</v>
      </c>
      <c r="I18" s="6">
        <v>3295</v>
      </c>
      <c r="J18" s="6">
        <v>304</v>
      </c>
      <c r="K18" s="6">
        <v>319</v>
      </c>
      <c r="L18" s="6">
        <v>8442</v>
      </c>
    </row>
    <row r="19" spans="2:14" x14ac:dyDescent="0.25">
      <c r="D19" t="s">
        <v>26</v>
      </c>
      <c r="E19" s="6">
        <v>1037</v>
      </c>
      <c r="F19" s="6">
        <v>294</v>
      </c>
      <c r="G19" s="6">
        <v>30</v>
      </c>
      <c r="H19" s="6">
        <v>211</v>
      </c>
      <c r="I19" s="6">
        <v>391</v>
      </c>
      <c r="J19" s="6">
        <v>876</v>
      </c>
      <c r="K19" s="6">
        <v>313</v>
      </c>
      <c r="L19" s="6">
        <v>3152</v>
      </c>
    </row>
    <row r="20" spans="2:14" x14ac:dyDescent="0.25">
      <c r="C20" t="s">
        <v>27</v>
      </c>
      <c r="E20" s="6">
        <v>2821</v>
      </c>
      <c r="F20" s="6">
        <v>730</v>
      </c>
      <c r="G20" s="6">
        <v>1070</v>
      </c>
      <c r="H20" s="6">
        <v>1475</v>
      </c>
      <c r="I20" s="6">
        <v>3686</v>
      </c>
      <c r="J20" s="6">
        <v>1180</v>
      </c>
      <c r="K20" s="6">
        <v>632</v>
      </c>
      <c r="L20" s="6">
        <v>11594</v>
      </c>
    </row>
    <row r="21" spans="2:14" x14ac:dyDescent="0.25">
      <c r="C21" t="s">
        <v>28</v>
      </c>
      <c r="D21" t="s">
        <v>25</v>
      </c>
      <c r="E21" s="6">
        <v>254</v>
      </c>
      <c r="F21" s="6">
        <v>57</v>
      </c>
      <c r="G21" s="6">
        <v>191</v>
      </c>
      <c r="H21" s="6">
        <v>192</v>
      </c>
      <c r="I21" s="6">
        <v>445</v>
      </c>
      <c r="J21" s="6">
        <v>28</v>
      </c>
      <c r="K21" s="6">
        <v>31</v>
      </c>
      <c r="L21" s="6">
        <v>1198</v>
      </c>
    </row>
    <row r="22" spans="2:14" x14ac:dyDescent="0.25">
      <c r="D22" t="s">
        <v>26</v>
      </c>
      <c r="E22" s="6">
        <v>249</v>
      </c>
      <c r="F22" s="6">
        <v>29</v>
      </c>
      <c r="G22" s="6">
        <v>7</v>
      </c>
      <c r="H22" s="6">
        <v>146</v>
      </c>
      <c r="I22" s="6">
        <v>63</v>
      </c>
      <c r="J22" s="6">
        <v>116</v>
      </c>
      <c r="K22" s="6">
        <v>50</v>
      </c>
      <c r="L22" s="6">
        <v>660</v>
      </c>
    </row>
    <row r="23" spans="2:14" x14ac:dyDescent="0.25">
      <c r="C23" t="s">
        <v>29</v>
      </c>
      <c r="E23" s="6">
        <v>503</v>
      </c>
      <c r="F23" s="6">
        <v>86</v>
      </c>
      <c r="G23" s="6">
        <v>198</v>
      </c>
      <c r="H23" s="6">
        <v>338</v>
      </c>
      <c r="I23" s="6">
        <v>508</v>
      </c>
      <c r="J23" s="6">
        <v>144</v>
      </c>
      <c r="K23" s="6">
        <v>81</v>
      </c>
      <c r="L23" s="6">
        <v>1858</v>
      </c>
    </row>
    <row r="24" spans="2:14" x14ac:dyDescent="0.25">
      <c r="B24" s="8" t="s">
        <v>30</v>
      </c>
      <c r="E24" s="6">
        <v>3324</v>
      </c>
      <c r="F24" s="6">
        <v>816</v>
      </c>
      <c r="G24" s="6">
        <v>1268</v>
      </c>
      <c r="H24" s="6">
        <v>1813</v>
      </c>
      <c r="I24" s="6">
        <v>4194</v>
      </c>
      <c r="J24" s="6">
        <v>1324</v>
      </c>
      <c r="K24" s="6">
        <v>713</v>
      </c>
      <c r="L24" s="6">
        <v>13452</v>
      </c>
    </row>
    <row r="25" spans="2:14" x14ac:dyDescent="0.25">
      <c r="E25" s="6"/>
      <c r="F25" s="6"/>
      <c r="G25" s="6"/>
      <c r="H25" s="6"/>
      <c r="I25" s="6"/>
      <c r="J25" s="6"/>
      <c r="K25" s="6"/>
      <c r="L25" s="6"/>
    </row>
    <row r="26" spans="2:14" x14ac:dyDescent="0.25">
      <c r="B26" s="1" t="s">
        <v>31</v>
      </c>
      <c r="E26" s="6"/>
      <c r="F26" s="6"/>
      <c r="G26" s="6"/>
      <c r="H26" s="6"/>
      <c r="I26" s="6"/>
      <c r="J26" s="6"/>
      <c r="K26" s="6"/>
    </row>
    <row r="27" spans="2:14" x14ac:dyDescent="0.25">
      <c r="B27" t="s">
        <v>8</v>
      </c>
      <c r="C27" t="s">
        <v>9</v>
      </c>
      <c r="E27" s="6"/>
      <c r="F27" s="6"/>
      <c r="G27" s="6"/>
      <c r="H27" s="6"/>
      <c r="I27" s="6"/>
      <c r="J27" s="6"/>
      <c r="K27" s="6"/>
      <c r="L27" s="6"/>
    </row>
    <row r="28" spans="2:14" hidden="1" x14ac:dyDescent="0.25"/>
    <row r="29" spans="2:14" x14ac:dyDescent="0.25">
      <c r="B29" t="s">
        <v>10</v>
      </c>
      <c r="E29" t="s">
        <v>11</v>
      </c>
    </row>
    <row r="30" spans="2:14" s="4" customFormat="1" ht="30" x14ac:dyDescent="0.25">
      <c r="B30" s="4" t="s">
        <v>12</v>
      </c>
      <c r="C30" s="4" t="s">
        <v>13</v>
      </c>
      <c r="D30" s="4" t="s">
        <v>14</v>
      </c>
      <c r="E30" s="4" t="s">
        <v>15</v>
      </c>
      <c r="F30" s="4" t="s">
        <v>16</v>
      </c>
      <c r="G30" s="4" t="s">
        <v>17</v>
      </c>
      <c r="H30" s="4" t="s">
        <v>18</v>
      </c>
      <c r="I30" s="4" t="s">
        <v>19</v>
      </c>
      <c r="J30" s="4" t="s">
        <v>20</v>
      </c>
      <c r="K30" s="4" t="s">
        <v>21</v>
      </c>
      <c r="L30" t="s">
        <v>22</v>
      </c>
      <c r="N30" s="5"/>
    </row>
    <row r="31" spans="2:14" x14ac:dyDescent="0.25">
      <c r="B31" t="s">
        <v>32</v>
      </c>
      <c r="C31" t="s">
        <v>24</v>
      </c>
      <c r="D31" t="s">
        <v>25</v>
      </c>
      <c r="E31" s="6">
        <v>32652</v>
      </c>
      <c r="F31" s="6">
        <v>7831</v>
      </c>
      <c r="G31" s="6">
        <v>23449</v>
      </c>
      <c r="H31" s="6">
        <v>20921</v>
      </c>
      <c r="I31" s="6">
        <v>120638</v>
      </c>
      <c r="J31" s="6">
        <v>8486</v>
      </c>
      <c r="K31" s="6">
        <v>5964</v>
      </c>
      <c r="L31" s="6">
        <v>219941</v>
      </c>
    </row>
    <row r="32" spans="2:14" x14ac:dyDescent="0.25">
      <c r="D32" t="s">
        <v>26</v>
      </c>
      <c r="E32" s="6">
        <v>15365</v>
      </c>
      <c r="F32" s="6">
        <v>6274</v>
      </c>
      <c r="G32" s="6">
        <v>471</v>
      </c>
      <c r="H32" s="6">
        <v>2961</v>
      </c>
      <c r="I32" s="6">
        <v>5574.5</v>
      </c>
      <c r="J32" s="6">
        <v>13625</v>
      </c>
      <c r="K32" s="6">
        <v>4179</v>
      </c>
      <c r="L32" s="6">
        <v>48449.5</v>
      </c>
    </row>
    <row r="33" spans="1:18" x14ac:dyDescent="0.25">
      <c r="C33" t="s">
        <v>27</v>
      </c>
      <c r="E33" s="6">
        <v>48017</v>
      </c>
      <c r="F33" s="6">
        <v>14105</v>
      </c>
      <c r="G33" s="6">
        <v>23920</v>
      </c>
      <c r="H33" s="6">
        <v>23882</v>
      </c>
      <c r="I33" s="6">
        <v>126212.5</v>
      </c>
      <c r="J33" s="6">
        <v>22111</v>
      </c>
      <c r="K33" s="6">
        <v>10143</v>
      </c>
      <c r="L33" s="6">
        <v>268390.5</v>
      </c>
    </row>
    <row r="34" spans="1:18" x14ac:dyDescent="0.25">
      <c r="C34" t="s">
        <v>28</v>
      </c>
      <c r="D34" t="s">
        <v>25</v>
      </c>
      <c r="E34" s="6">
        <v>4970</v>
      </c>
      <c r="F34" s="6">
        <v>996</v>
      </c>
      <c r="G34" s="6">
        <v>4342</v>
      </c>
      <c r="H34" s="6">
        <v>3455</v>
      </c>
      <c r="I34" s="6">
        <v>17552</v>
      </c>
      <c r="J34" s="6">
        <v>1116</v>
      </c>
      <c r="K34" s="6">
        <v>525</v>
      </c>
      <c r="L34" s="6">
        <v>32956</v>
      </c>
    </row>
    <row r="35" spans="1:18" x14ac:dyDescent="0.25">
      <c r="D35" t="s">
        <v>26</v>
      </c>
      <c r="E35" s="6">
        <v>3253</v>
      </c>
      <c r="F35" s="6">
        <v>601</v>
      </c>
      <c r="G35" s="6">
        <v>112</v>
      </c>
      <c r="H35" s="6">
        <v>1858</v>
      </c>
      <c r="I35" s="6">
        <v>917</v>
      </c>
      <c r="J35" s="6">
        <v>1996</v>
      </c>
      <c r="K35" s="6">
        <v>592</v>
      </c>
      <c r="L35" s="6">
        <v>9329</v>
      </c>
    </row>
    <row r="36" spans="1:18" x14ac:dyDescent="0.25">
      <c r="C36" t="s">
        <v>29</v>
      </c>
      <c r="E36" s="6">
        <v>8223</v>
      </c>
      <c r="F36" s="6">
        <v>1597</v>
      </c>
      <c r="G36" s="6">
        <v>4454</v>
      </c>
      <c r="H36" s="6">
        <v>5313</v>
      </c>
      <c r="I36" s="6">
        <v>18469</v>
      </c>
      <c r="J36" s="6">
        <v>3112</v>
      </c>
      <c r="K36" s="6">
        <v>1117</v>
      </c>
      <c r="L36" s="6">
        <v>42285</v>
      </c>
    </row>
    <row r="37" spans="1:18" x14ac:dyDescent="0.25">
      <c r="B37" s="9" t="s">
        <v>33</v>
      </c>
      <c r="E37" s="6">
        <v>56240</v>
      </c>
      <c r="F37" s="6">
        <v>15702</v>
      </c>
      <c r="G37" s="6">
        <v>28374</v>
      </c>
      <c r="H37" s="6">
        <v>29195</v>
      </c>
      <c r="I37" s="6">
        <v>144681.5</v>
      </c>
      <c r="J37" s="6">
        <v>25223</v>
      </c>
      <c r="K37" s="6">
        <v>11260</v>
      </c>
      <c r="L37" s="6">
        <v>310675.5</v>
      </c>
    </row>
    <row r="38" spans="1:18" ht="15.75" thickBot="1" x14ac:dyDescent="0.3"/>
    <row r="39" spans="1:18" ht="15.75" thickBot="1" x14ac:dyDescent="0.3">
      <c r="B39" s="10" t="s">
        <v>34</v>
      </c>
      <c r="C39" s="11"/>
      <c r="D39" s="11"/>
      <c r="E39" s="11"/>
      <c r="F39" s="11"/>
      <c r="G39" s="11"/>
      <c r="H39" s="11"/>
      <c r="I39" s="11"/>
      <c r="J39" s="11"/>
      <c r="K39" s="11"/>
      <c r="L39" s="12"/>
    </row>
    <row r="40" spans="1:18" s="4" customFormat="1" ht="32.25" customHeight="1" x14ac:dyDescent="0.25">
      <c r="A40" s="13" t="s">
        <v>35</v>
      </c>
      <c r="B40" s="14"/>
      <c r="C40" s="15"/>
      <c r="D40" s="15"/>
      <c r="E40" s="16" t="s">
        <v>15</v>
      </c>
      <c r="F40" s="16" t="s">
        <v>16</v>
      </c>
      <c r="G40" s="16" t="s">
        <v>17</v>
      </c>
      <c r="H40" s="16" t="s">
        <v>18</v>
      </c>
      <c r="I40" s="16" t="s">
        <v>19</v>
      </c>
      <c r="J40" s="16" t="s">
        <v>20</v>
      </c>
      <c r="K40" s="16" t="s">
        <v>21</v>
      </c>
      <c r="L40" s="17" t="s">
        <v>36</v>
      </c>
      <c r="N40" s="5"/>
      <c r="O40" s="5"/>
      <c r="P40" s="5"/>
      <c r="Q40" s="5"/>
      <c r="R40" s="5"/>
    </row>
    <row r="41" spans="1:18" x14ac:dyDescent="0.25">
      <c r="A41" s="18" t="b">
        <v>0</v>
      </c>
      <c r="B41" s="19" t="s">
        <v>37</v>
      </c>
      <c r="C41" s="1" t="s">
        <v>24</v>
      </c>
      <c r="D41" t="s">
        <v>25</v>
      </c>
      <c r="E41" s="20"/>
      <c r="F41" s="20"/>
      <c r="G41" s="20"/>
      <c r="H41" s="20"/>
      <c r="I41" s="20"/>
      <c r="J41" s="20"/>
      <c r="K41" s="20"/>
      <c r="L41" s="21"/>
      <c r="O41" s="7"/>
      <c r="P41" s="7"/>
      <c r="Q41" s="7"/>
      <c r="R41" s="7"/>
    </row>
    <row r="42" spans="1:18" x14ac:dyDescent="0.25">
      <c r="A42" s="18" t="b">
        <v>0</v>
      </c>
      <c r="B42" s="22"/>
      <c r="C42" s="1"/>
      <c r="D42" t="s">
        <v>26</v>
      </c>
      <c r="E42" s="20"/>
      <c r="F42" s="20"/>
      <c r="G42" s="20"/>
      <c r="H42" s="20"/>
      <c r="I42" s="20"/>
      <c r="J42" s="20"/>
      <c r="K42" s="20"/>
      <c r="L42" s="21"/>
      <c r="O42" s="7"/>
      <c r="P42" s="7"/>
      <c r="Q42" s="7"/>
      <c r="R42" s="7"/>
    </row>
    <row r="43" spans="1:18" x14ac:dyDescent="0.25">
      <c r="B43" s="22"/>
      <c r="C43" s="1" t="s">
        <v>27</v>
      </c>
      <c r="D43" s="1"/>
      <c r="E43" s="23">
        <f>+E41*$A41+E42*$A42</f>
        <v>0</v>
      </c>
      <c r="F43" s="23">
        <f t="shared" ref="F43:K43" si="0">+F41*$A41+F42*$A42</f>
        <v>0</v>
      </c>
      <c r="G43" s="23">
        <f t="shared" si="0"/>
        <v>0</v>
      </c>
      <c r="H43" s="23">
        <f t="shared" si="0"/>
        <v>0</v>
      </c>
      <c r="I43" s="23">
        <f t="shared" si="0"/>
        <v>0</v>
      </c>
      <c r="J43" s="23">
        <f t="shared" si="0"/>
        <v>0</v>
      </c>
      <c r="K43" s="23">
        <f t="shared" si="0"/>
        <v>0</v>
      </c>
      <c r="L43" s="24">
        <f>+IF(SUM(L41:L42)=0,SUM(E43:K43),SUM(L41:L42))</f>
        <v>0</v>
      </c>
      <c r="M43" s="25">
        <f>+L41+L42</f>
        <v>0</v>
      </c>
      <c r="O43" s="7"/>
      <c r="P43" s="7"/>
      <c r="Q43" s="7"/>
      <c r="R43" s="7"/>
    </row>
    <row r="44" spans="1:18" x14ac:dyDescent="0.25">
      <c r="A44" s="18" t="b">
        <v>0</v>
      </c>
      <c r="B44" s="22"/>
      <c r="C44" s="1" t="s">
        <v>28</v>
      </c>
      <c r="D44" t="s">
        <v>25</v>
      </c>
      <c r="E44" s="20"/>
      <c r="F44" s="20"/>
      <c r="G44" s="20"/>
      <c r="H44" s="20"/>
      <c r="I44" s="20"/>
      <c r="J44" s="20"/>
      <c r="K44" s="20"/>
      <c r="L44" s="21"/>
      <c r="O44" s="7"/>
      <c r="P44" s="7"/>
      <c r="Q44" s="7"/>
      <c r="R44" s="7"/>
    </row>
    <row r="45" spans="1:18" x14ac:dyDescent="0.25">
      <c r="A45" s="18" t="b">
        <v>0</v>
      </c>
      <c r="B45" s="22"/>
      <c r="C45" s="1"/>
      <c r="D45" t="s">
        <v>26</v>
      </c>
      <c r="E45" s="20"/>
      <c r="F45" s="20"/>
      <c r="G45" s="20"/>
      <c r="H45" s="20"/>
      <c r="I45" s="20"/>
      <c r="J45" s="20"/>
      <c r="K45" s="20"/>
      <c r="L45" s="21"/>
      <c r="O45" s="7"/>
      <c r="P45" s="7"/>
      <c r="Q45" s="7"/>
      <c r="R45" s="7"/>
    </row>
    <row r="46" spans="1:18" x14ac:dyDescent="0.25">
      <c r="B46" s="22"/>
      <c r="C46" s="1" t="s">
        <v>29</v>
      </c>
      <c r="D46" s="1"/>
      <c r="E46" s="23">
        <f t="shared" ref="E46:K46" si="1">+E44*$A44+E45*$A45</f>
        <v>0</v>
      </c>
      <c r="F46" s="23">
        <f t="shared" si="1"/>
        <v>0</v>
      </c>
      <c r="G46" s="23">
        <f t="shared" si="1"/>
        <v>0</v>
      </c>
      <c r="H46" s="23">
        <f t="shared" si="1"/>
        <v>0</v>
      </c>
      <c r="I46" s="23">
        <f t="shared" si="1"/>
        <v>0</v>
      </c>
      <c r="J46" s="23">
        <f t="shared" si="1"/>
        <v>0</v>
      </c>
      <c r="K46" s="23">
        <f t="shared" si="1"/>
        <v>0</v>
      </c>
      <c r="L46" s="24">
        <f>+IF(SUM(L44:L45)=0,SUM(E46:K46),SUM(L44:L45))</f>
        <v>0</v>
      </c>
      <c r="O46" s="7"/>
      <c r="P46" s="7"/>
      <c r="Q46" s="7"/>
      <c r="R46" s="7"/>
    </row>
    <row r="47" spans="1:18" x14ac:dyDescent="0.25">
      <c r="B47" s="26"/>
      <c r="C47" s="1" t="s">
        <v>36</v>
      </c>
      <c r="D47" s="1"/>
      <c r="E47" s="23">
        <f>+E46+E43</f>
        <v>0</v>
      </c>
      <c r="F47" s="23">
        <f t="shared" ref="F47:L47" si="2">+F46+F43</f>
        <v>0</v>
      </c>
      <c r="G47" s="23">
        <f t="shared" si="2"/>
        <v>0</v>
      </c>
      <c r="H47" s="23">
        <f t="shared" si="2"/>
        <v>0</v>
      </c>
      <c r="I47" s="23">
        <f t="shared" si="2"/>
        <v>0</v>
      </c>
      <c r="J47" s="23">
        <f t="shared" si="2"/>
        <v>0</v>
      </c>
      <c r="K47" s="23">
        <f t="shared" si="2"/>
        <v>0</v>
      </c>
      <c r="L47" s="24">
        <f t="shared" si="2"/>
        <v>0</v>
      </c>
      <c r="O47" s="7"/>
      <c r="P47" s="7"/>
      <c r="Q47" s="7"/>
      <c r="R47" s="7"/>
    </row>
    <row r="48" spans="1:18" x14ac:dyDescent="0.25">
      <c r="B48" s="27"/>
      <c r="C48" s="28"/>
      <c r="D48" s="28"/>
      <c r="E48" s="29"/>
      <c r="F48" s="29"/>
      <c r="G48" s="29"/>
      <c r="H48" s="29"/>
      <c r="I48" s="29"/>
      <c r="J48" s="29"/>
      <c r="K48" s="29"/>
      <c r="L48" s="30"/>
      <c r="O48" s="7"/>
      <c r="P48" s="7"/>
      <c r="Q48" s="7"/>
      <c r="R48" s="7"/>
    </row>
    <row r="49" spans="2:18" ht="15" customHeight="1" x14ac:dyDescent="0.25">
      <c r="B49" s="19" t="s">
        <v>38</v>
      </c>
      <c r="C49" s="31" t="s">
        <v>24</v>
      </c>
      <c r="D49" s="32" t="s">
        <v>25</v>
      </c>
      <c r="E49" s="33">
        <f>+E41/E18</f>
        <v>0</v>
      </c>
      <c r="F49" s="33">
        <f t="shared" ref="F49:L50" si="3">+F41/F18</f>
        <v>0</v>
      </c>
      <c r="G49" s="33">
        <f t="shared" si="3"/>
        <v>0</v>
      </c>
      <c r="H49" s="33">
        <f t="shared" si="3"/>
        <v>0</v>
      </c>
      <c r="I49" s="33">
        <f t="shared" si="3"/>
        <v>0</v>
      </c>
      <c r="J49" s="33">
        <f t="shared" si="3"/>
        <v>0</v>
      </c>
      <c r="K49" s="33">
        <f t="shared" si="3"/>
        <v>0</v>
      </c>
      <c r="L49" s="34">
        <f>+IF(A41=TRUE,SUM(E41:K41)/L18,L41/L18)</f>
        <v>0</v>
      </c>
      <c r="M49" s="35"/>
      <c r="O49" s="7"/>
      <c r="P49" s="7"/>
      <c r="Q49" s="7"/>
      <c r="R49" s="7"/>
    </row>
    <row r="50" spans="2:18" x14ac:dyDescent="0.25">
      <c r="B50" s="22"/>
      <c r="C50" s="1"/>
      <c r="D50" t="s">
        <v>26</v>
      </c>
      <c r="E50" s="36">
        <f>+E42/E19</f>
        <v>0</v>
      </c>
      <c r="F50" s="36">
        <f t="shared" si="3"/>
        <v>0</v>
      </c>
      <c r="G50" s="36">
        <f t="shared" si="3"/>
        <v>0</v>
      </c>
      <c r="H50" s="36">
        <f t="shared" si="3"/>
        <v>0</v>
      </c>
      <c r="I50" s="36">
        <f t="shared" si="3"/>
        <v>0</v>
      </c>
      <c r="J50" s="36">
        <f t="shared" si="3"/>
        <v>0</v>
      </c>
      <c r="K50" s="36">
        <f t="shared" si="3"/>
        <v>0</v>
      </c>
      <c r="L50" s="37">
        <f>+IF(A42=TRUE,SUM(E42:K42)/L19,L42/L19)</f>
        <v>0</v>
      </c>
      <c r="M50" s="35"/>
      <c r="O50" s="7"/>
      <c r="P50" s="7"/>
      <c r="Q50" s="7"/>
      <c r="R50" s="7"/>
    </row>
    <row r="51" spans="2:18" x14ac:dyDescent="0.25">
      <c r="B51" s="22"/>
      <c r="C51" s="1" t="s">
        <v>27</v>
      </c>
      <c r="D51" s="1"/>
      <c r="E51" s="36">
        <f t="shared" ref="E51:L55" si="4">+E43/E20</f>
        <v>0</v>
      </c>
      <c r="F51" s="36">
        <f t="shared" si="4"/>
        <v>0</v>
      </c>
      <c r="G51" s="36">
        <f t="shared" si="4"/>
        <v>0</v>
      </c>
      <c r="H51" s="36">
        <f t="shared" si="4"/>
        <v>0</v>
      </c>
      <c r="I51" s="36">
        <f t="shared" si="4"/>
        <v>0</v>
      </c>
      <c r="J51" s="36">
        <f t="shared" si="4"/>
        <v>0</v>
      </c>
      <c r="K51" s="36">
        <f t="shared" si="4"/>
        <v>0</v>
      </c>
      <c r="L51" s="37">
        <f t="shared" si="4"/>
        <v>0</v>
      </c>
      <c r="M51" s="7"/>
      <c r="O51" s="7"/>
      <c r="P51" s="7"/>
      <c r="Q51" s="7"/>
      <c r="R51" s="7"/>
    </row>
    <row r="52" spans="2:18" x14ac:dyDescent="0.25">
      <c r="B52" s="22"/>
      <c r="C52" s="1" t="s">
        <v>28</v>
      </c>
      <c r="D52" t="s">
        <v>25</v>
      </c>
      <c r="E52" s="36">
        <f t="shared" si="4"/>
        <v>0</v>
      </c>
      <c r="F52" s="36">
        <f t="shared" si="4"/>
        <v>0</v>
      </c>
      <c r="G52" s="36">
        <f t="shared" si="4"/>
        <v>0</v>
      </c>
      <c r="H52" s="36">
        <f t="shared" si="4"/>
        <v>0</v>
      </c>
      <c r="I52" s="36">
        <f t="shared" si="4"/>
        <v>0</v>
      </c>
      <c r="J52" s="36">
        <f t="shared" si="4"/>
        <v>0</v>
      </c>
      <c r="K52" s="36">
        <f t="shared" si="4"/>
        <v>0</v>
      </c>
      <c r="L52" s="37">
        <f>+IF(A44=TRUE,SUM(E44:K44)/L21,L44/L21)</f>
        <v>0</v>
      </c>
      <c r="M52" s="35"/>
      <c r="O52" s="7"/>
      <c r="P52" s="7"/>
      <c r="Q52" s="7"/>
      <c r="R52" s="7"/>
    </row>
    <row r="53" spans="2:18" x14ac:dyDescent="0.25">
      <c r="B53" s="22"/>
      <c r="C53" s="1"/>
      <c r="D53" t="s">
        <v>26</v>
      </c>
      <c r="E53" s="36">
        <f t="shared" si="4"/>
        <v>0</v>
      </c>
      <c r="F53" s="36">
        <f t="shared" si="4"/>
        <v>0</v>
      </c>
      <c r="G53" s="36">
        <f t="shared" si="4"/>
        <v>0</v>
      </c>
      <c r="H53" s="36">
        <f t="shared" si="4"/>
        <v>0</v>
      </c>
      <c r="I53" s="36">
        <f t="shared" si="4"/>
        <v>0</v>
      </c>
      <c r="J53" s="36">
        <f t="shared" si="4"/>
        <v>0</v>
      </c>
      <c r="K53" s="36">
        <f t="shared" si="4"/>
        <v>0</v>
      </c>
      <c r="L53" s="37">
        <f>+IF(A45=TRUE,SUM(E45:K45)/L22,L45/L22)</f>
        <v>0</v>
      </c>
      <c r="M53" s="35"/>
      <c r="O53" s="7"/>
      <c r="P53" s="7"/>
      <c r="Q53" s="7"/>
      <c r="R53" s="7"/>
    </row>
    <row r="54" spans="2:18" x14ac:dyDescent="0.25">
      <c r="B54" s="22"/>
      <c r="C54" s="1" t="s">
        <v>29</v>
      </c>
      <c r="D54" s="1"/>
      <c r="E54" s="36">
        <f t="shared" si="4"/>
        <v>0</v>
      </c>
      <c r="F54" s="36">
        <f t="shared" si="4"/>
        <v>0</v>
      </c>
      <c r="G54" s="36">
        <f t="shared" si="4"/>
        <v>0</v>
      </c>
      <c r="H54" s="36">
        <f t="shared" si="4"/>
        <v>0</v>
      </c>
      <c r="I54" s="36">
        <f t="shared" si="4"/>
        <v>0</v>
      </c>
      <c r="J54" s="36">
        <f t="shared" si="4"/>
        <v>0</v>
      </c>
      <c r="K54" s="36">
        <f t="shared" si="4"/>
        <v>0</v>
      </c>
      <c r="L54" s="37">
        <f t="shared" si="4"/>
        <v>0</v>
      </c>
      <c r="O54" s="7"/>
      <c r="P54" s="7"/>
      <c r="Q54" s="7"/>
      <c r="R54" s="7"/>
    </row>
    <row r="55" spans="2:18" ht="15.75" thickBot="1" x14ac:dyDescent="0.3">
      <c r="B55" s="38"/>
      <c r="C55" s="39" t="s">
        <v>36</v>
      </c>
      <c r="D55" s="39"/>
      <c r="E55" s="40">
        <f t="shared" si="4"/>
        <v>0</v>
      </c>
      <c r="F55" s="40">
        <f t="shared" si="4"/>
        <v>0</v>
      </c>
      <c r="G55" s="40">
        <f t="shared" si="4"/>
        <v>0</v>
      </c>
      <c r="H55" s="40">
        <f t="shared" si="4"/>
        <v>0</v>
      </c>
      <c r="I55" s="40">
        <f t="shared" si="4"/>
        <v>0</v>
      </c>
      <c r="J55" s="40">
        <f t="shared" si="4"/>
        <v>0</v>
      </c>
      <c r="K55" s="40">
        <f t="shared" si="4"/>
        <v>0</v>
      </c>
      <c r="L55" s="41">
        <f t="shared" si="4"/>
        <v>0</v>
      </c>
      <c r="O55" s="7"/>
      <c r="P55" s="7"/>
      <c r="Q55" s="7"/>
      <c r="R55" s="7"/>
    </row>
    <row r="56" spans="2:18" ht="11.25" customHeight="1" thickTop="1" thickBot="1" x14ac:dyDescent="0.3">
      <c r="B56" s="42"/>
      <c r="C56" s="1"/>
      <c r="D56" s="1"/>
      <c r="E56" s="43"/>
      <c r="F56" s="43"/>
      <c r="G56" s="43"/>
      <c r="H56" s="43"/>
      <c r="I56" s="43"/>
      <c r="J56" s="43"/>
      <c r="K56" s="43"/>
      <c r="L56" s="44"/>
      <c r="O56" s="7"/>
      <c r="P56" s="7"/>
      <c r="Q56" s="7"/>
      <c r="R56" s="7"/>
    </row>
    <row r="57" spans="2:18" ht="30" x14ac:dyDescent="0.25">
      <c r="B57" s="14"/>
      <c r="C57" s="15"/>
      <c r="D57" s="15"/>
      <c r="E57" s="16" t="s">
        <v>15</v>
      </c>
      <c r="F57" s="16" t="s">
        <v>16</v>
      </c>
      <c r="G57" s="16" t="s">
        <v>17</v>
      </c>
      <c r="H57" s="16" t="s">
        <v>18</v>
      </c>
      <c r="I57" s="16" t="s">
        <v>19</v>
      </c>
      <c r="J57" s="16" t="s">
        <v>20</v>
      </c>
      <c r="K57" s="16" t="s">
        <v>21</v>
      </c>
      <c r="L57" s="17" t="s">
        <v>36</v>
      </c>
      <c r="O57" s="7"/>
      <c r="P57" s="7"/>
      <c r="Q57" s="7"/>
      <c r="R57" s="7"/>
    </row>
    <row r="58" spans="2:18" ht="15" customHeight="1" x14ac:dyDescent="0.25">
      <c r="B58" s="19" t="s">
        <v>39</v>
      </c>
      <c r="C58" s="31" t="s">
        <v>24</v>
      </c>
      <c r="D58" s="32" t="s">
        <v>25</v>
      </c>
      <c r="E58" s="45"/>
      <c r="F58" s="45"/>
      <c r="G58" s="45"/>
      <c r="H58" s="45"/>
      <c r="I58" s="45"/>
      <c r="J58" s="45"/>
      <c r="K58" s="45"/>
      <c r="L58" s="46">
        <f>L41*L31/L18</f>
        <v>0</v>
      </c>
      <c r="O58" s="7"/>
      <c r="P58" s="7"/>
      <c r="Q58" s="7"/>
      <c r="R58" s="7"/>
    </row>
    <row r="59" spans="2:18" x14ac:dyDescent="0.25">
      <c r="B59" s="22"/>
      <c r="C59" s="1"/>
      <c r="D59" t="s">
        <v>26</v>
      </c>
      <c r="E59" s="20"/>
      <c r="F59" s="20"/>
      <c r="G59" s="20"/>
      <c r="H59" s="20"/>
      <c r="I59" s="20"/>
      <c r="J59" s="20"/>
      <c r="K59" s="20"/>
      <c r="L59" s="47">
        <f>L42*L32/L19</f>
        <v>0</v>
      </c>
      <c r="O59" s="7"/>
      <c r="P59" s="7"/>
      <c r="Q59" s="7"/>
      <c r="R59" s="7"/>
    </row>
    <row r="60" spans="2:18" x14ac:dyDescent="0.25">
      <c r="B60" s="22"/>
      <c r="C60" s="1" t="s">
        <v>27</v>
      </c>
      <c r="D60" s="1"/>
      <c r="E60" s="23">
        <f>+SUM(E58:E59)</f>
        <v>0</v>
      </c>
      <c r="F60" s="23">
        <f t="shared" ref="F60:J60" si="5">+SUM(F58:F59)</f>
        <v>0</v>
      </c>
      <c r="G60" s="23">
        <f t="shared" si="5"/>
        <v>0</v>
      </c>
      <c r="H60" s="23">
        <f t="shared" si="5"/>
        <v>0</v>
      </c>
      <c r="I60" s="23">
        <f t="shared" si="5"/>
        <v>0</v>
      </c>
      <c r="J60" s="23">
        <f t="shared" si="5"/>
        <v>0</v>
      </c>
      <c r="K60" s="23">
        <f>+SUM(K58:K59)</f>
        <v>0</v>
      </c>
      <c r="L60" s="24">
        <f>+SUM(L58:L59)</f>
        <v>0</v>
      </c>
      <c r="O60" s="7"/>
      <c r="P60" s="7"/>
      <c r="Q60" s="7"/>
      <c r="R60" s="7"/>
    </row>
    <row r="61" spans="2:18" x14ac:dyDescent="0.25">
      <c r="B61" s="22"/>
      <c r="C61" s="1" t="s">
        <v>28</v>
      </c>
      <c r="D61" t="s">
        <v>25</v>
      </c>
      <c r="E61" s="20"/>
      <c r="F61" s="20"/>
      <c r="G61" s="20"/>
      <c r="H61" s="20"/>
      <c r="I61" s="20"/>
      <c r="J61" s="20"/>
      <c r="K61" s="20"/>
      <c r="L61" s="47">
        <f>L44*L34/L21</f>
        <v>0</v>
      </c>
      <c r="O61" s="7"/>
      <c r="P61" s="7"/>
      <c r="Q61" s="7"/>
      <c r="R61" s="7"/>
    </row>
    <row r="62" spans="2:18" x14ac:dyDescent="0.25">
      <c r="B62" s="22"/>
      <c r="C62" s="1"/>
      <c r="D62" t="s">
        <v>26</v>
      </c>
      <c r="E62" s="20"/>
      <c r="F62" s="20"/>
      <c r="G62" s="20"/>
      <c r="H62" s="20"/>
      <c r="I62" s="20"/>
      <c r="J62" s="20"/>
      <c r="K62" s="20"/>
      <c r="L62" s="47">
        <f>L45*L35/L22</f>
        <v>0</v>
      </c>
      <c r="O62" s="7"/>
      <c r="P62" s="7"/>
      <c r="Q62" s="7"/>
      <c r="R62" s="7"/>
    </row>
    <row r="63" spans="2:18" x14ac:dyDescent="0.25">
      <c r="B63" s="22"/>
      <c r="C63" s="1" t="s">
        <v>29</v>
      </c>
      <c r="D63" s="1"/>
      <c r="E63" s="23">
        <f>+SUM(E61:E62)</f>
        <v>0</v>
      </c>
      <c r="F63" s="23">
        <f t="shared" ref="F63:K63" si="6">+SUM(F61:F62)</f>
        <v>0</v>
      </c>
      <c r="G63" s="23">
        <f t="shared" si="6"/>
        <v>0</v>
      </c>
      <c r="H63" s="23">
        <f t="shared" si="6"/>
        <v>0</v>
      </c>
      <c r="I63" s="23">
        <f t="shared" si="6"/>
        <v>0</v>
      </c>
      <c r="J63" s="23">
        <f t="shared" si="6"/>
        <v>0</v>
      </c>
      <c r="K63" s="23">
        <f t="shared" si="6"/>
        <v>0</v>
      </c>
      <c r="L63" s="24">
        <f>SUM(L61:L62)</f>
        <v>0</v>
      </c>
      <c r="O63" s="7"/>
      <c r="P63" s="7"/>
      <c r="Q63" s="7"/>
      <c r="R63" s="7"/>
    </row>
    <row r="64" spans="2:18" x14ac:dyDescent="0.25">
      <c r="B64" s="26"/>
      <c r="C64" s="48" t="s">
        <v>36</v>
      </c>
      <c r="D64" s="48"/>
      <c r="E64" s="49">
        <f>+E60+E63</f>
        <v>0</v>
      </c>
      <c r="F64" s="49">
        <f t="shared" ref="F64:L64" si="7">+F60+F63</f>
        <v>0</v>
      </c>
      <c r="G64" s="49">
        <f t="shared" si="7"/>
        <v>0</v>
      </c>
      <c r="H64" s="49">
        <f t="shared" si="7"/>
        <v>0</v>
      </c>
      <c r="I64" s="49">
        <f t="shared" si="7"/>
        <v>0</v>
      </c>
      <c r="J64" s="49">
        <f t="shared" si="7"/>
        <v>0</v>
      </c>
      <c r="K64" s="49">
        <f t="shared" si="7"/>
        <v>0</v>
      </c>
      <c r="L64" s="50">
        <f t="shared" si="7"/>
        <v>0</v>
      </c>
      <c r="O64" s="7"/>
      <c r="P64" s="7"/>
      <c r="Q64" s="7"/>
      <c r="R64" s="7"/>
    </row>
    <row r="65" spans="2:18" x14ac:dyDescent="0.25">
      <c r="B65" s="51"/>
      <c r="C65" s="48"/>
      <c r="D65" s="48"/>
      <c r="E65" s="52"/>
      <c r="F65" s="52"/>
      <c r="G65" s="52"/>
      <c r="H65" s="52"/>
      <c r="I65" s="52"/>
      <c r="J65" s="52"/>
      <c r="K65" s="52"/>
      <c r="L65" s="53"/>
      <c r="O65" s="7"/>
      <c r="P65" s="7"/>
      <c r="Q65" s="7"/>
      <c r="R65" s="7"/>
    </row>
    <row r="66" spans="2:18" ht="15" customHeight="1" x14ac:dyDescent="0.25">
      <c r="B66" s="19" t="s">
        <v>40</v>
      </c>
      <c r="C66" s="1" t="s">
        <v>24</v>
      </c>
      <c r="D66" t="s">
        <v>25</v>
      </c>
      <c r="E66" s="33">
        <f>+IF(E49&lt;&gt;0,E49,E58/E31)</f>
        <v>0</v>
      </c>
      <c r="F66" s="33">
        <f t="shared" ref="F66:L72" si="8">+IF(F49&lt;&gt;0,F49,F58/F31)</f>
        <v>0</v>
      </c>
      <c r="G66" s="33">
        <f t="shared" si="8"/>
        <v>0</v>
      </c>
      <c r="H66" s="33">
        <f t="shared" si="8"/>
        <v>0</v>
      </c>
      <c r="I66" s="33">
        <f t="shared" si="8"/>
        <v>0</v>
      </c>
      <c r="J66" s="33">
        <f t="shared" si="8"/>
        <v>0</v>
      </c>
      <c r="K66" s="33">
        <f t="shared" si="8"/>
        <v>0</v>
      </c>
      <c r="L66" s="34">
        <f t="shared" si="8"/>
        <v>0</v>
      </c>
      <c r="O66" s="7"/>
      <c r="P66" s="7"/>
      <c r="Q66" s="7"/>
      <c r="R66" s="7"/>
    </row>
    <row r="67" spans="2:18" x14ac:dyDescent="0.25">
      <c r="B67" s="22"/>
      <c r="C67" s="1"/>
      <c r="D67" t="s">
        <v>26</v>
      </c>
      <c r="E67" s="36">
        <f>+IF(E50&lt;&gt;0,E50,E59/E32)</f>
        <v>0</v>
      </c>
      <c r="F67" s="36">
        <f t="shared" si="8"/>
        <v>0</v>
      </c>
      <c r="G67" s="36">
        <f t="shared" si="8"/>
        <v>0</v>
      </c>
      <c r="H67" s="36">
        <f t="shared" si="8"/>
        <v>0</v>
      </c>
      <c r="I67" s="36">
        <f t="shared" si="8"/>
        <v>0</v>
      </c>
      <c r="J67" s="36">
        <f t="shared" si="8"/>
        <v>0</v>
      </c>
      <c r="K67" s="36">
        <f t="shared" si="8"/>
        <v>0</v>
      </c>
      <c r="L67" s="37">
        <f t="shared" si="8"/>
        <v>0</v>
      </c>
      <c r="O67" s="7"/>
      <c r="P67" s="7"/>
      <c r="Q67" s="7"/>
      <c r="R67" s="7"/>
    </row>
    <row r="68" spans="2:18" x14ac:dyDescent="0.25">
      <c r="B68" s="22"/>
      <c r="C68" s="1" t="s">
        <v>27</v>
      </c>
      <c r="D68" s="1"/>
      <c r="E68" s="36">
        <f t="shared" ref="E68:K72" si="9">+IF(E51&lt;&gt;0,E51,E60/E33)</f>
        <v>0</v>
      </c>
      <c r="F68" s="36">
        <f t="shared" si="9"/>
        <v>0</v>
      </c>
      <c r="G68" s="36">
        <f t="shared" si="9"/>
        <v>0</v>
      </c>
      <c r="H68" s="36">
        <f t="shared" si="9"/>
        <v>0</v>
      </c>
      <c r="I68" s="36">
        <f t="shared" si="9"/>
        <v>0</v>
      </c>
      <c r="J68" s="36">
        <f t="shared" si="9"/>
        <v>0</v>
      </c>
      <c r="K68" s="36">
        <f t="shared" si="9"/>
        <v>0</v>
      </c>
      <c r="L68" s="37">
        <f t="shared" si="8"/>
        <v>0</v>
      </c>
      <c r="O68" s="7"/>
      <c r="P68" s="7"/>
      <c r="Q68" s="7"/>
      <c r="R68" s="7"/>
    </row>
    <row r="69" spans="2:18" x14ac:dyDescent="0.25">
      <c r="B69" s="22"/>
      <c r="C69" s="1" t="s">
        <v>28</v>
      </c>
      <c r="D69" t="s">
        <v>25</v>
      </c>
      <c r="E69" s="36">
        <f t="shared" si="9"/>
        <v>0</v>
      </c>
      <c r="F69" s="36">
        <f t="shared" si="9"/>
        <v>0</v>
      </c>
      <c r="G69" s="36">
        <f t="shared" si="9"/>
        <v>0</v>
      </c>
      <c r="H69" s="36">
        <f t="shared" si="9"/>
        <v>0</v>
      </c>
      <c r="I69" s="36">
        <f t="shared" si="9"/>
        <v>0</v>
      </c>
      <c r="J69" s="36">
        <f t="shared" si="9"/>
        <v>0</v>
      </c>
      <c r="K69" s="36">
        <f t="shared" si="9"/>
        <v>0</v>
      </c>
      <c r="L69" s="37">
        <f t="shared" si="8"/>
        <v>0</v>
      </c>
      <c r="O69" s="7"/>
      <c r="P69" s="7"/>
      <c r="Q69" s="7"/>
      <c r="R69" s="7"/>
    </row>
    <row r="70" spans="2:18" x14ac:dyDescent="0.25">
      <c r="B70" s="22"/>
      <c r="C70" s="1"/>
      <c r="D70" t="s">
        <v>26</v>
      </c>
      <c r="E70" s="36">
        <f t="shared" si="9"/>
        <v>0</v>
      </c>
      <c r="F70" s="36">
        <f t="shared" si="9"/>
        <v>0</v>
      </c>
      <c r="G70" s="36">
        <f t="shared" si="9"/>
        <v>0</v>
      </c>
      <c r="H70" s="36">
        <f t="shared" si="9"/>
        <v>0</v>
      </c>
      <c r="I70" s="36">
        <f t="shared" si="9"/>
        <v>0</v>
      </c>
      <c r="J70" s="36">
        <f t="shared" si="9"/>
        <v>0</v>
      </c>
      <c r="K70" s="36">
        <f t="shared" si="9"/>
        <v>0</v>
      </c>
      <c r="L70" s="37">
        <f t="shared" si="8"/>
        <v>0</v>
      </c>
      <c r="O70" s="7"/>
      <c r="P70" s="7"/>
      <c r="Q70" s="7"/>
      <c r="R70" s="7"/>
    </row>
    <row r="71" spans="2:18" x14ac:dyDescent="0.25">
      <c r="B71" s="22"/>
      <c r="C71" s="1" t="s">
        <v>29</v>
      </c>
      <c r="D71" s="1"/>
      <c r="E71" s="36">
        <f t="shared" si="9"/>
        <v>0</v>
      </c>
      <c r="F71" s="36">
        <f t="shared" si="9"/>
        <v>0</v>
      </c>
      <c r="G71" s="36">
        <f t="shared" si="9"/>
        <v>0</v>
      </c>
      <c r="H71" s="36">
        <f t="shared" si="9"/>
        <v>0</v>
      </c>
      <c r="I71" s="36">
        <f t="shared" si="9"/>
        <v>0</v>
      </c>
      <c r="J71" s="36">
        <f t="shared" si="9"/>
        <v>0</v>
      </c>
      <c r="K71" s="36">
        <f t="shared" si="9"/>
        <v>0</v>
      </c>
      <c r="L71" s="37">
        <f t="shared" si="8"/>
        <v>0</v>
      </c>
      <c r="O71" s="7"/>
      <c r="P71" s="7"/>
      <c r="Q71" s="7"/>
      <c r="R71" s="7"/>
    </row>
    <row r="72" spans="2:18" ht="15.75" thickBot="1" x14ac:dyDescent="0.3">
      <c r="B72" s="54"/>
      <c r="C72" s="55" t="s">
        <v>36</v>
      </c>
      <c r="D72" s="55"/>
      <c r="E72" s="56">
        <f t="shared" si="9"/>
        <v>0</v>
      </c>
      <c r="F72" s="56">
        <f t="shared" si="9"/>
        <v>0</v>
      </c>
      <c r="G72" s="56">
        <f t="shared" si="9"/>
        <v>0</v>
      </c>
      <c r="H72" s="56">
        <f t="shared" si="9"/>
        <v>0</v>
      </c>
      <c r="I72" s="56">
        <f t="shared" si="9"/>
        <v>0</v>
      </c>
      <c r="J72" s="56">
        <f t="shared" si="9"/>
        <v>0</v>
      </c>
      <c r="K72" s="56">
        <f t="shared" si="9"/>
        <v>0</v>
      </c>
      <c r="L72" s="57">
        <f t="shared" si="8"/>
        <v>0</v>
      </c>
      <c r="O72" s="7"/>
      <c r="P72" s="7"/>
      <c r="Q72" s="7"/>
      <c r="R72" s="7"/>
    </row>
    <row r="73" spans="2:18" ht="15.75" thickBot="1" x14ac:dyDescent="0.3">
      <c r="B73" s="58"/>
      <c r="C73" s="1"/>
      <c r="D73" s="1"/>
      <c r="O73" s="7"/>
      <c r="P73" s="7"/>
      <c r="Q73" s="7"/>
      <c r="R73" s="7"/>
    </row>
    <row r="74" spans="2:18" ht="30.75" thickBot="1" x14ac:dyDescent="0.3">
      <c r="B74" s="14"/>
      <c r="C74" s="15"/>
      <c r="D74" s="15"/>
      <c r="E74" s="16" t="s">
        <v>15</v>
      </c>
      <c r="F74" s="16" t="s">
        <v>16</v>
      </c>
      <c r="G74" s="16" t="s">
        <v>17</v>
      </c>
      <c r="H74" s="16" t="s">
        <v>18</v>
      </c>
      <c r="I74" s="16" t="s">
        <v>19</v>
      </c>
      <c r="J74" s="16" t="s">
        <v>20</v>
      </c>
      <c r="K74" s="16" t="s">
        <v>21</v>
      </c>
      <c r="L74" s="17" t="s">
        <v>36</v>
      </c>
      <c r="O74" s="7"/>
      <c r="P74" s="7"/>
      <c r="Q74" s="7"/>
      <c r="R74" s="7"/>
    </row>
    <row r="75" spans="2:18" x14ac:dyDescent="0.25">
      <c r="B75" s="59" t="s">
        <v>41</v>
      </c>
      <c r="C75" s="60"/>
      <c r="D75" s="60"/>
      <c r="E75" s="61">
        <v>21751018</v>
      </c>
      <c r="F75" s="61">
        <v>8283895</v>
      </c>
      <c r="G75" s="61">
        <v>10872997</v>
      </c>
      <c r="H75" s="61">
        <v>13760825</v>
      </c>
      <c r="I75" s="61">
        <v>42996148</v>
      </c>
      <c r="J75" s="61">
        <v>10976049</v>
      </c>
      <c r="K75" s="61">
        <v>5858886</v>
      </c>
      <c r="L75" s="62">
        <f>SUM(E75:K75)</f>
        <v>114499818</v>
      </c>
      <c r="O75" s="7"/>
      <c r="P75" s="7"/>
      <c r="Q75" s="7"/>
      <c r="R75" s="7"/>
    </row>
    <row r="76" spans="2:18" x14ac:dyDescent="0.25">
      <c r="B76" s="63" t="s">
        <v>42</v>
      </c>
      <c r="E76" s="64">
        <f>'FY 2026-27 Sandbox Model'!F41</f>
        <v>21751018</v>
      </c>
      <c r="F76" s="64">
        <f>'FY 2026-27 Sandbox Model'!G41</f>
        <v>8283895</v>
      </c>
      <c r="G76" s="64">
        <f>'FY 2026-27 Sandbox Model'!H41</f>
        <v>10872997</v>
      </c>
      <c r="H76" s="64">
        <f>'FY 2026-27 Sandbox Model'!I41</f>
        <v>13760825</v>
      </c>
      <c r="I76" s="64">
        <f>'FY 2026-27 Sandbox Model'!J41</f>
        <v>42996148</v>
      </c>
      <c r="J76" s="64">
        <f>'FY 2026-27 Sandbox Model'!K41</f>
        <v>10976049</v>
      </c>
      <c r="K76" s="64">
        <f>'FY 2026-27 Sandbox Model'!L41</f>
        <v>5858886</v>
      </c>
      <c r="L76" s="65">
        <f>SUM(E76:K76)</f>
        <v>114499818</v>
      </c>
      <c r="O76" s="7"/>
      <c r="P76" s="7"/>
      <c r="Q76" s="7"/>
      <c r="R76" s="7"/>
    </row>
    <row r="77" spans="2:18" x14ac:dyDescent="0.25">
      <c r="B77" s="63" t="s">
        <v>43</v>
      </c>
      <c r="E77" s="64">
        <f t="shared" ref="E77:L77" si="10">E76-E75</f>
        <v>0</v>
      </c>
      <c r="F77" s="64">
        <f t="shared" si="10"/>
        <v>0</v>
      </c>
      <c r="G77" s="64">
        <f t="shared" si="10"/>
        <v>0</v>
      </c>
      <c r="H77" s="64">
        <f t="shared" si="10"/>
        <v>0</v>
      </c>
      <c r="I77" s="64">
        <f t="shared" si="10"/>
        <v>0</v>
      </c>
      <c r="J77" s="64">
        <f t="shared" si="10"/>
        <v>0</v>
      </c>
      <c r="K77" s="64">
        <f t="shared" si="10"/>
        <v>0</v>
      </c>
      <c r="L77" s="65">
        <f t="shared" si="10"/>
        <v>0</v>
      </c>
      <c r="O77" s="7"/>
      <c r="P77" s="7"/>
      <c r="Q77" s="7"/>
      <c r="R77" s="7"/>
    </row>
    <row r="78" spans="2:18" ht="15.75" thickBot="1" x14ac:dyDescent="0.3">
      <c r="B78" s="66" t="s">
        <v>44</v>
      </c>
      <c r="C78" s="67"/>
      <c r="D78" s="67"/>
      <c r="E78" s="68">
        <f t="shared" ref="E78:L78" si="11">E77/E75</f>
        <v>0</v>
      </c>
      <c r="F78" s="68">
        <f t="shared" si="11"/>
        <v>0</v>
      </c>
      <c r="G78" s="68">
        <f t="shared" si="11"/>
        <v>0</v>
      </c>
      <c r="H78" s="68">
        <f t="shared" si="11"/>
        <v>0</v>
      </c>
      <c r="I78" s="68">
        <f t="shared" si="11"/>
        <v>0</v>
      </c>
      <c r="J78" s="68">
        <f t="shared" si="11"/>
        <v>0</v>
      </c>
      <c r="K78" s="68">
        <f t="shared" si="11"/>
        <v>0</v>
      </c>
      <c r="L78" s="69">
        <f t="shared" si="11"/>
        <v>0</v>
      </c>
      <c r="O78" s="7"/>
      <c r="P78" s="7"/>
      <c r="Q78" s="7"/>
      <c r="R78" s="7"/>
    </row>
    <row r="79" spans="2:18" x14ac:dyDescent="0.25">
      <c r="O79" s="7"/>
      <c r="P79" s="7"/>
      <c r="Q79" s="7"/>
      <c r="R79" s="7"/>
    </row>
    <row r="80" spans="2:18" x14ac:dyDescent="0.25">
      <c r="E80" s="70"/>
      <c r="F80" s="70"/>
      <c r="G80" s="70"/>
      <c r="H80" s="70"/>
      <c r="I80" s="71"/>
      <c r="J80" s="70"/>
      <c r="K80" s="70"/>
      <c r="L80" s="64"/>
    </row>
    <row r="81" spans="5:12" x14ac:dyDescent="0.25">
      <c r="E81" s="64"/>
      <c r="F81" s="64"/>
      <c r="G81" s="64"/>
      <c r="H81" s="64"/>
      <c r="I81" s="64"/>
      <c r="J81" s="64"/>
      <c r="K81" s="64"/>
      <c r="L81" s="64"/>
    </row>
    <row r="82" spans="5:12" x14ac:dyDescent="0.25">
      <c r="E82" s="64"/>
      <c r="F82" s="64"/>
      <c r="G82" s="64"/>
      <c r="H82" s="64"/>
      <c r="I82" s="72"/>
      <c r="J82" s="64"/>
      <c r="K82" s="64"/>
      <c r="L82" s="64"/>
    </row>
  </sheetData>
  <mergeCells count="10">
    <mergeCell ref="B41:B47"/>
    <mergeCell ref="B49:B55"/>
    <mergeCell ref="B58:B64"/>
    <mergeCell ref="B66:B72"/>
    <mergeCell ref="A5:L5"/>
    <mergeCell ref="A6:L6"/>
    <mergeCell ref="A7:L7"/>
    <mergeCell ref="A8:L8"/>
    <mergeCell ref="A10:L10"/>
    <mergeCell ref="B39:L39"/>
  </mergeCells>
  <conditionalFormatting sqref="E49:L55 E66:L72 E43:L43 E46:L47 E60:L60 E63:L64">
    <cfRule type="cellIs" dxfId="24" priority="1" operator="equal">
      <formula>0</formula>
    </cfRule>
  </conditionalFormatting>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2367B-F492-4B73-8569-1D0F187376EE}">
  <sheetPr>
    <tabColor rgb="FF92D050"/>
  </sheetPr>
  <dimension ref="B3:AK109"/>
  <sheetViews>
    <sheetView zoomScale="85" zoomScaleNormal="85" workbookViewId="0">
      <selection activeCell="O44" sqref="O44"/>
    </sheetView>
  </sheetViews>
  <sheetFormatPr defaultRowHeight="15" x14ac:dyDescent="0.25"/>
  <cols>
    <col min="2" max="2" width="44" bestFit="1" customWidth="1"/>
    <col min="3" max="3" width="13.7109375" bestFit="1" customWidth="1"/>
    <col min="4" max="4" width="14.28515625" bestFit="1" customWidth="1"/>
    <col min="5" max="5" width="20.42578125" bestFit="1" customWidth="1"/>
  </cols>
  <sheetData>
    <row r="3" spans="2:37" x14ac:dyDescent="0.25">
      <c r="E3" s="73" t="s">
        <v>8</v>
      </c>
      <c r="M3" s="73" t="s">
        <v>8</v>
      </c>
      <c r="U3" s="73" t="s">
        <v>8</v>
      </c>
      <c r="AC3" s="73" t="s">
        <v>8</v>
      </c>
    </row>
    <row r="4" spans="2:37" x14ac:dyDescent="0.25">
      <c r="B4" t="s">
        <v>45</v>
      </c>
      <c r="E4" s="73" t="s">
        <v>9</v>
      </c>
      <c r="F4" s="8" t="s">
        <v>46</v>
      </c>
      <c r="L4" s="74" t="s">
        <v>47</v>
      </c>
      <c r="M4" s="73" t="s">
        <v>9</v>
      </c>
      <c r="T4" s="74" t="s">
        <v>48</v>
      </c>
      <c r="U4" s="73" t="s">
        <v>49</v>
      </c>
      <c r="AB4" s="74" t="s">
        <v>50</v>
      </c>
      <c r="AC4" s="73" t="s">
        <v>51</v>
      </c>
      <c r="AJ4" s="74" t="s">
        <v>52</v>
      </c>
    </row>
    <row r="5" spans="2:37" s="75" customFormat="1" ht="75" x14ac:dyDescent="0.25">
      <c r="C5" s="76" t="s">
        <v>13</v>
      </c>
      <c r="D5" s="76" t="s">
        <v>14</v>
      </c>
      <c r="E5" s="76" t="s">
        <v>15</v>
      </c>
      <c r="F5" s="76" t="s">
        <v>16</v>
      </c>
      <c r="G5" s="76" t="s">
        <v>17</v>
      </c>
      <c r="H5" s="76" t="s">
        <v>18</v>
      </c>
      <c r="I5" s="76" t="s">
        <v>19</v>
      </c>
      <c r="J5" s="76" t="s">
        <v>20</v>
      </c>
      <c r="K5" s="76" t="s">
        <v>21</v>
      </c>
      <c r="M5" s="76" t="s">
        <v>15</v>
      </c>
      <c r="N5" s="76" t="s">
        <v>16</v>
      </c>
      <c r="O5" s="76" t="s">
        <v>17</v>
      </c>
      <c r="P5" s="76" t="s">
        <v>18</v>
      </c>
      <c r="Q5" s="76" t="s">
        <v>19</v>
      </c>
      <c r="R5" s="76" t="s">
        <v>20</v>
      </c>
      <c r="S5" s="76" t="s">
        <v>21</v>
      </c>
      <c r="U5" s="76" t="s">
        <v>15</v>
      </c>
      <c r="V5" s="76" t="s">
        <v>16</v>
      </c>
      <c r="W5" s="76" t="s">
        <v>17</v>
      </c>
      <c r="X5" s="76" t="s">
        <v>18</v>
      </c>
      <c r="Y5" s="76" t="s">
        <v>19</v>
      </c>
      <c r="Z5" s="76" t="s">
        <v>20</v>
      </c>
      <c r="AA5" s="76" t="s">
        <v>21</v>
      </c>
      <c r="AC5" s="76" t="s">
        <v>15</v>
      </c>
      <c r="AD5" s="76" t="s">
        <v>16</v>
      </c>
      <c r="AE5" s="76" t="s">
        <v>17</v>
      </c>
      <c r="AF5" s="76" t="s">
        <v>18</v>
      </c>
      <c r="AG5" s="76" t="s">
        <v>19</v>
      </c>
      <c r="AH5" s="76" t="s">
        <v>20</v>
      </c>
      <c r="AI5" s="76" t="s">
        <v>21</v>
      </c>
    </row>
    <row r="6" spans="2:37" x14ac:dyDescent="0.25">
      <c r="B6" s="1" t="s">
        <v>53</v>
      </c>
      <c r="C6" s="1" t="s">
        <v>24</v>
      </c>
      <c r="D6" t="s">
        <v>25</v>
      </c>
      <c r="E6" s="71">
        <f>M6*(1+'Scenario Sandbox'!E49)</f>
        <v>50688</v>
      </c>
      <c r="F6" s="71">
        <f>N6*(1+'Scenario Sandbox'!F49)</f>
        <v>11212</v>
      </c>
      <c r="G6" s="71">
        <f>O6*(1+'Scenario Sandbox'!G49)</f>
        <v>25577</v>
      </c>
      <c r="H6" s="71">
        <f>P6*(1+'Scenario Sandbox'!H49)</f>
        <v>33305</v>
      </c>
      <c r="I6" s="71">
        <f>Q6*(1+'Scenario Sandbox'!I49)</f>
        <v>88572</v>
      </c>
      <c r="J6" s="71">
        <f>R6*(1+'Scenario Sandbox'!J49)</f>
        <v>6946</v>
      </c>
      <c r="K6" s="71">
        <f>S6*(1+'Scenario Sandbox'!K49)</f>
        <v>8819</v>
      </c>
      <c r="L6" s="6">
        <f t="shared" ref="L6:L19" si="0">SUM(E6:K6)</f>
        <v>225119</v>
      </c>
      <c r="M6" s="6">
        <v>50688</v>
      </c>
      <c r="N6" s="6">
        <v>11212</v>
      </c>
      <c r="O6" s="6">
        <v>25577</v>
      </c>
      <c r="P6" s="6">
        <v>33305</v>
      </c>
      <c r="Q6" s="6">
        <v>88572</v>
      </c>
      <c r="R6" s="6">
        <v>6946</v>
      </c>
      <c r="S6" s="6">
        <v>8819</v>
      </c>
      <c r="T6" s="6">
        <f t="shared" ref="T6:T19" si="1">SUM(M6:S6)</f>
        <v>225119</v>
      </c>
      <c r="U6" s="6">
        <v>47553</v>
      </c>
      <c r="V6" s="6">
        <v>10835</v>
      </c>
      <c r="W6" s="6">
        <v>25951</v>
      </c>
      <c r="X6" s="6">
        <v>30460</v>
      </c>
      <c r="Y6" s="6">
        <v>86941</v>
      </c>
      <c r="Z6" s="6">
        <v>6377</v>
      </c>
      <c r="AA6" s="6">
        <v>7984</v>
      </c>
      <c r="AB6" s="6">
        <f t="shared" ref="AB6:AB19" si="2">SUM(U6:AA6)</f>
        <v>216101</v>
      </c>
      <c r="AC6" s="6">
        <v>46472</v>
      </c>
      <c r="AD6" s="6">
        <v>10194</v>
      </c>
      <c r="AE6" s="6">
        <v>25332</v>
      </c>
      <c r="AF6" s="6">
        <v>29524</v>
      </c>
      <c r="AG6" s="6">
        <v>91142</v>
      </c>
      <c r="AH6" s="6">
        <v>6043</v>
      </c>
      <c r="AI6" s="6">
        <v>8647</v>
      </c>
      <c r="AJ6" s="6">
        <f t="shared" ref="AJ6:AJ19" si="3">SUM(AC6:AI6)</f>
        <v>217354</v>
      </c>
      <c r="AK6" s="72"/>
    </row>
    <row r="7" spans="2:37" x14ac:dyDescent="0.25">
      <c r="B7" s="1"/>
      <c r="C7" s="1"/>
      <c r="D7" t="s">
        <v>26</v>
      </c>
      <c r="E7" s="71">
        <f>M7*(1+'Scenario Sandbox'!E50)</f>
        <v>15813</v>
      </c>
      <c r="F7" s="71">
        <f>N7*(1+'Scenario Sandbox'!F50)</f>
        <v>7081</v>
      </c>
      <c r="G7" s="71">
        <f>O7*(1+'Scenario Sandbox'!G50)</f>
        <v>385</v>
      </c>
      <c r="H7" s="71">
        <f>P7*(1+'Scenario Sandbox'!H50)</f>
        <v>2738</v>
      </c>
      <c r="I7" s="71">
        <f>Q7*(1+'Scenario Sandbox'!I50)</f>
        <v>5386</v>
      </c>
      <c r="J7" s="71">
        <f>R7*(1+'Scenario Sandbox'!J50)</f>
        <v>14336</v>
      </c>
      <c r="K7" s="71">
        <f>S7*(1+'Scenario Sandbox'!K50)</f>
        <v>4179</v>
      </c>
      <c r="L7" s="6">
        <f t="shared" si="0"/>
        <v>49918</v>
      </c>
      <c r="M7" s="6">
        <v>15813</v>
      </c>
      <c r="N7" s="6">
        <v>7081</v>
      </c>
      <c r="O7" s="6">
        <v>385</v>
      </c>
      <c r="P7" s="6">
        <v>2738</v>
      </c>
      <c r="Q7" s="6">
        <v>5386</v>
      </c>
      <c r="R7" s="6">
        <v>14336</v>
      </c>
      <c r="S7" s="6">
        <v>4179</v>
      </c>
      <c r="T7" s="6">
        <f t="shared" si="1"/>
        <v>49918</v>
      </c>
      <c r="U7" s="6">
        <v>15054</v>
      </c>
      <c r="V7" s="6">
        <v>7017</v>
      </c>
      <c r="W7" s="6">
        <v>365</v>
      </c>
      <c r="X7" s="6">
        <v>2315.5</v>
      </c>
      <c r="Y7" s="6">
        <v>5122.5</v>
      </c>
      <c r="Z7" s="6">
        <v>14532</v>
      </c>
      <c r="AA7" s="6">
        <v>3679</v>
      </c>
      <c r="AB7" s="6">
        <f t="shared" si="2"/>
        <v>48085</v>
      </c>
      <c r="AC7" s="6">
        <v>14956</v>
      </c>
      <c r="AD7" s="6">
        <v>6291</v>
      </c>
      <c r="AE7" s="6">
        <v>344</v>
      </c>
      <c r="AF7" s="6">
        <v>2112</v>
      </c>
      <c r="AG7" s="6">
        <v>4612</v>
      </c>
      <c r="AH7" s="6">
        <v>13774</v>
      </c>
      <c r="AI7" s="6">
        <v>3693</v>
      </c>
      <c r="AJ7" s="6">
        <f t="shared" si="3"/>
        <v>45782</v>
      </c>
    </row>
    <row r="8" spans="2:37" x14ac:dyDescent="0.25">
      <c r="B8" s="1"/>
      <c r="C8" s="1" t="s">
        <v>27</v>
      </c>
      <c r="D8" s="1"/>
      <c r="E8" s="77">
        <f t="shared" ref="E8:K8" si="4">+E6+E7</f>
        <v>66501</v>
      </c>
      <c r="F8" s="77">
        <f t="shared" si="4"/>
        <v>18293</v>
      </c>
      <c r="G8" s="77">
        <f t="shared" si="4"/>
        <v>25962</v>
      </c>
      <c r="H8" s="77">
        <f t="shared" si="4"/>
        <v>36043</v>
      </c>
      <c r="I8" s="77">
        <f t="shared" si="4"/>
        <v>93958</v>
      </c>
      <c r="J8" s="77">
        <f t="shared" si="4"/>
        <v>21282</v>
      </c>
      <c r="K8" s="77">
        <f t="shared" si="4"/>
        <v>12998</v>
      </c>
      <c r="L8" s="77">
        <f t="shared" si="0"/>
        <v>275037</v>
      </c>
      <c r="M8" s="77">
        <f t="shared" ref="M8:S8" si="5">+M6+M7</f>
        <v>66501</v>
      </c>
      <c r="N8" s="77">
        <f t="shared" si="5"/>
        <v>18293</v>
      </c>
      <c r="O8" s="77">
        <f t="shared" si="5"/>
        <v>25962</v>
      </c>
      <c r="P8" s="77">
        <f t="shared" si="5"/>
        <v>36043</v>
      </c>
      <c r="Q8" s="77">
        <f t="shared" si="5"/>
        <v>93958</v>
      </c>
      <c r="R8" s="77">
        <f t="shared" si="5"/>
        <v>21282</v>
      </c>
      <c r="S8" s="77">
        <f t="shared" si="5"/>
        <v>12998</v>
      </c>
      <c r="T8" s="77">
        <f t="shared" si="1"/>
        <v>275037</v>
      </c>
      <c r="U8" s="77">
        <f t="shared" ref="U8:AA8" si="6">+U6+U7</f>
        <v>62607</v>
      </c>
      <c r="V8" s="77">
        <f t="shared" si="6"/>
        <v>17852</v>
      </c>
      <c r="W8" s="77">
        <f t="shared" si="6"/>
        <v>26316</v>
      </c>
      <c r="X8" s="77">
        <f t="shared" si="6"/>
        <v>32775.5</v>
      </c>
      <c r="Y8" s="77">
        <f t="shared" si="6"/>
        <v>92063.5</v>
      </c>
      <c r="Z8" s="77">
        <f t="shared" si="6"/>
        <v>20909</v>
      </c>
      <c r="AA8" s="77">
        <f t="shared" si="6"/>
        <v>11663</v>
      </c>
      <c r="AB8" s="77">
        <f t="shared" si="2"/>
        <v>264186</v>
      </c>
      <c r="AC8" s="77">
        <f t="shared" ref="AC8:AI8" si="7">+AC6+AC7</f>
        <v>61428</v>
      </c>
      <c r="AD8" s="77">
        <f t="shared" si="7"/>
        <v>16485</v>
      </c>
      <c r="AE8" s="77">
        <f t="shared" si="7"/>
        <v>25676</v>
      </c>
      <c r="AF8" s="77">
        <f t="shared" si="7"/>
        <v>31636</v>
      </c>
      <c r="AG8" s="77">
        <f t="shared" si="7"/>
        <v>95754</v>
      </c>
      <c r="AH8" s="77">
        <f t="shared" si="7"/>
        <v>19817</v>
      </c>
      <c r="AI8" s="77">
        <f t="shared" si="7"/>
        <v>12340</v>
      </c>
      <c r="AJ8" s="77">
        <f t="shared" si="3"/>
        <v>263136</v>
      </c>
    </row>
    <row r="9" spans="2:37" x14ac:dyDescent="0.25">
      <c r="B9" s="1"/>
      <c r="C9" s="1" t="s">
        <v>28</v>
      </c>
      <c r="D9" t="s">
        <v>25</v>
      </c>
      <c r="E9" s="71">
        <f>M9*(1+'Scenario Sandbox'!E52)</f>
        <v>7990</v>
      </c>
      <c r="F9" s="71">
        <f>N9*(1+'Scenario Sandbox'!F52)</f>
        <v>1507</v>
      </c>
      <c r="G9" s="71">
        <f>O9*(1+'Scenario Sandbox'!G52)</f>
        <v>4831</v>
      </c>
      <c r="H9" s="71">
        <f>P9*(1+'Scenario Sandbox'!H52)</f>
        <v>5817</v>
      </c>
      <c r="I9" s="71">
        <f>Q9*(1+'Scenario Sandbox'!I52)</f>
        <v>12344</v>
      </c>
      <c r="J9" s="71">
        <f>R9*(1+'Scenario Sandbox'!J52)</f>
        <v>706</v>
      </c>
      <c r="K9" s="71">
        <f>S9*(1+'Scenario Sandbox'!K52)</f>
        <v>816</v>
      </c>
      <c r="L9" s="6">
        <f t="shared" si="0"/>
        <v>34011</v>
      </c>
      <c r="M9" s="6">
        <v>7990</v>
      </c>
      <c r="N9" s="6">
        <v>1507</v>
      </c>
      <c r="O9" s="6">
        <v>4831</v>
      </c>
      <c r="P9" s="6">
        <v>5817</v>
      </c>
      <c r="Q9" s="6">
        <v>12344</v>
      </c>
      <c r="R9" s="6">
        <v>706</v>
      </c>
      <c r="S9" s="6">
        <v>816</v>
      </c>
      <c r="T9" s="6">
        <f t="shared" si="1"/>
        <v>34011</v>
      </c>
      <c r="U9" s="6">
        <v>7674</v>
      </c>
      <c r="V9" s="6">
        <v>1489</v>
      </c>
      <c r="W9" s="6">
        <v>5874</v>
      </c>
      <c r="X9" s="6">
        <v>6173</v>
      </c>
      <c r="Y9" s="6">
        <v>14233</v>
      </c>
      <c r="Z9" s="6">
        <v>727</v>
      </c>
      <c r="AA9" s="6">
        <v>836</v>
      </c>
      <c r="AB9" s="6">
        <f t="shared" si="2"/>
        <v>37006</v>
      </c>
      <c r="AC9" s="6">
        <v>7182</v>
      </c>
      <c r="AD9" s="6">
        <v>1777</v>
      </c>
      <c r="AE9" s="6">
        <v>6602</v>
      </c>
      <c r="AF9" s="6">
        <v>7089</v>
      </c>
      <c r="AG9" s="6">
        <v>13458</v>
      </c>
      <c r="AH9" s="6">
        <v>651</v>
      </c>
      <c r="AI9" s="6">
        <v>789</v>
      </c>
      <c r="AJ9" s="6">
        <f t="shared" si="3"/>
        <v>37548</v>
      </c>
    </row>
    <row r="10" spans="2:37" x14ac:dyDescent="0.25">
      <c r="B10" s="1"/>
      <c r="C10" s="1"/>
      <c r="D10" t="s">
        <v>26</v>
      </c>
      <c r="E10" s="71">
        <f>M10*(1+'Scenario Sandbox'!E53)</f>
        <v>3328</v>
      </c>
      <c r="F10" s="71">
        <f>N10*(1+'Scenario Sandbox'!F53)</f>
        <v>642</v>
      </c>
      <c r="G10" s="71">
        <f>O10*(1+'Scenario Sandbox'!G53)</f>
        <v>62</v>
      </c>
      <c r="H10" s="71">
        <f>P10*(1+'Scenario Sandbox'!H53)</f>
        <v>1923</v>
      </c>
      <c r="I10" s="71">
        <f>Q10*(1+'Scenario Sandbox'!I53)</f>
        <v>832</v>
      </c>
      <c r="J10" s="71">
        <f>R10*(1+'Scenario Sandbox'!J53)</f>
        <v>1963</v>
      </c>
      <c r="K10" s="71">
        <f>S10*(1+'Scenario Sandbox'!K53)</f>
        <v>589</v>
      </c>
      <c r="L10" s="6">
        <f t="shared" si="0"/>
        <v>9339</v>
      </c>
      <c r="M10" s="6">
        <v>3328</v>
      </c>
      <c r="N10" s="6">
        <v>642</v>
      </c>
      <c r="O10" s="6">
        <v>62</v>
      </c>
      <c r="P10" s="6">
        <v>1923</v>
      </c>
      <c r="Q10" s="6">
        <v>832</v>
      </c>
      <c r="R10" s="6">
        <v>1963</v>
      </c>
      <c r="S10" s="6">
        <v>589</v>
      </c>
      <c r="T10" s="6">
        <f t="shared" si="1"/>
        <v>9339</v>
      </c>
      <c r="U10" s="6">
        <v>4026</v>
      </c>
      <c r="V10" s="6">
        <v>666</v>
      </c>
      <c r="W10" s="6">
        <v>116</v>
      </c>
      <c r="X10" s="6">
        <v>2611.5</v>
      </c>
      <c r="Y10" s="6">
        <v>1093</v>
      </c>
      <c r="Z10" s="6">
        <v>2196</v>
      </c>
      <c r="AA10" s="6">
        <v>776</v>
      </c>
      <c r="AB10" s="6">
        <f t="shared" si="2"/>
        <v>11484.5</v>
      </c>
      <c r="AC10" s="6">
        <v>6079</v>
      </c>
      <c r="AD10" s="6">
        <v>1043</v>
      </c>
      <c r="AE10" s="6">
        <v>127</v>
      </c>
      <c r="AF10" s="6">
        <v>3155</v>
      </c>
      <c r="AG10" s="6">
        <v>944</v>
      </c>
      <c r="AH10" s="6">
        <v>1990</v>
      </c>
      <c r="AI10" s="6">
        <v>1005</v>
      </c>
      <c r="AJ10" s="6">
        <f t="shared" si="3"/>
        <v>14343</v>
      </c>
    </row>
    <row r="11" spans="2:37" x14ac:dyDescent="0.25">
      <c r="B11" s="78"/>
      <c r="C11" s="1" t="s">
        <v>29</v>
      </c>
      <c r="D11" s="1"/>
      <c r="E11" s="77">
        <f t="shared" ref="E11:K11" si="8">+E9+E10</f>
        <v>11318</v>
      </c>
      <c r="F11" s="77">
        <f t="shared" si="8"/>
        <v>2149</v>
      </c>
      <c r="G11" s="77">
        <f t="shared" si="8"/>
        <v>4893</v>
      </c>
      <c r="H11" s="77">
        <f t="shared" si="8"/>
        <v>7740</v>
      </c>
      <c r="I11" s="77">
        <f t="shared" si="8"/>
        <v>13176</v>
      </c>
      <c r="J11" s="77">
        <f t="shared" si="8"/>
        <v>2669</v>
      </c>
      <c r="K11" s="77">
        <f t="shared" si="8"/>
        <v>1405</v>
      </c>
      <c r="L11" s="77">
        <f t="shared" si="0"/>
        <v>43350</v>
      </c>
      <c r="M11" s="77">
        <f t="shared" ref="M11:S11" si="9">+M9+M10</f>
        <v>11318</v>
      </c>
      <c r="N11" s="77">
        <f t="shared" si="9"/>
        <v>2149</v>
      </c>
      <c r="O11" s="77">
        <f t="shared" si="9"/>
        <v>4893</v>
      </c>
      <c r="P11" s="77">
        <f t="shared" si="9"/>
        <v>7740</v>
      </c>
      <c r="Q11" s="77">
        <f t="shared" si="9"/>
        <v>13176</v>
      </c>
      <c r="R11" s="77">
        <f t="shared" si="9"/>
        <v>2669</v>
      </c>
      <c r="S11" s="77">
        <f t="shared" si="9"/>
        <v>1405</v>
      </c>
      <c r="T11" s="77">
        <f t="shared" si="1"/>
        <v>43350</v>
      </c>
      <c r="U11" s="77">
        <f t="shared" ref="U11:AA11" si="10">+U9+U10</f>
        <v>11700</v>
      </c>
      <c r="V11" s="77">
        <f t="shared" si="10"/>
        <v>2155</v>
      </c>
      <c r="W11" s="77">
        <f t="shared" si="10"/>
        <v>5990</v>
      </c>
      <c r="X11" s="77">
        <f t="shared" si="10"/>
        <v>8784.5</v>
      </c>
      <c r="Y11" s="77">
        <f t="shared" si="10"/>
        <v>15326</v>
      </c>
      <c r="Z11" s="77">
        <f t="shared" si="10"/>
        <v>2923</v>
      </c>
      <c r="AA11" s="77">
        <f t="shared" si="10"/>
        <v>1612</v>
      </c>
      <c r="AB11" s="77">
        <f t="shared" si="2"/>
        <v>48490.5</v>
      </c>
      <c r="AC11" s="77">
        <f t="shared" ref="AC11:AI11" si="11">+AC9+AC10</f>
        <v>13261</v>
      </c>
      <c r="AD11" s="77">
        <f t="shared" si="11"/>
        <v>2820</v>
      </c>
      <c r="AE11" s="77">
        <f t="shared" si="11"/>
        <v>6729</v>
      </c>
      <c r="AF11" s="77">
        <f t="shared" si="11"/>
        <v>10244</v>
      </c>
      <c r="AG11" s="77">
        <f t="shared" si="11"/>
        <v>14402</v>
      </c>
      <c r="AH11" s="77">
        <f t="shared" si="11"/>
        <v>2641</v>
      </c>
      <c r="AI11" s="77">
        <f t="shared" si="11"/>
        <v>1794</v>
      </c>
      <c r="AJ11" s="77">
        <f t="shared" si="3"/>
        <v>51891</v>
      </c>
    </row>
    <row r="12" spans="2:37" x14ac:dyDescent="0.25">
      <c r="B12" s="79" t="s">
        <v>54</v>
      </c>
      <c r="C12" s="79"/>
      <c r="D12" s="79"/>
      <c r="E12" s="77">
        <f t="shared" ref="E12:K12" si="12">+E8+E11</f>
        <v>77819</v>
      </c>
      <c r="F12" s="77">
        <f t="shared" si="12"/>
        <v>20442</v>
      </c>
      <c r="G12" s="77">
        <f t="shared" si="12"/>
        <v>30855</v>
      </c>
      <c r="H12" s="77">
        <f t="shared" si="12"/>
        <v>43783</v>
      </c>
      <c r="I12" s="77">
        <f t="shared" si="12"/>
        <v>107134</v>
      </c>
      <c r="J12" s="77">
        <f t="shared" si="12"/>
        <v>23951</v>
      </c>
      <c r="K12" s="77">
        <f t="shared" si="12"/>
        <v>14403</v>
      </c>
      <c r="L12" s="77">
        <f t="shared" si="0"/>
        <v>318387</v>
      </c>
      <c r="M12" s="77">
        <f t="shared" ref="M12:S12" si="13">+M8+M11</f>
        <v>77819</v>
      </c>
      <c r="N12" s="77">
        <f t="shared" si="13"/>
        <v>20442</v>
      </c>
      <c r="O12" s="77">
        <f t="shared" si="13"/>
        <v>30855</v>
      </c>
      <c r="P12" s="77">
        <f t="shared" si="13"/>
        <v>43783</v>
      </c>
      <c r="Q12" s="77">
        <f t="shared" si="13"/>
        <v>107134</v>
      </c>
      <c r="R12" s="77">
        <f t="shared" si="13"/>
        <v>23951</v>
      </c>
      <c r="S12" s="77">
        <f t="shared" si="13"/>
        <v>14403</v>
      </c>
      <c r="T12" s="77">
        <f t="shared" si="1"/>
        <v>318387</v>
      </c>
      <c r="U12" s="77">
        <f t="shared" ref="U12:AA12" si="14">+U8+U11</f>
        <v>74307</v>
      </c>
      <c r="V12" s="77">
        <f t="shared" si="14"/>
        <v>20007</v>
      </c>
      <c r="W12" s="77">
        <f t="shared" si="14"/>
        <v>32306</v>
      </c>
      <c r="X12" s="77">
        <f t="shared" si="14"/>
        <v>41560</v>
      </c>
      <c r="Y12" s="77">
        <f t="shared" si="14"/>
        <v>107389.5</v>
      </c>
      <c r="Z12" s="77">
        <f t="shared" si="14"/>
        <v>23832</v>
      </c>
      <c r="AA12" s="77">
        <f t="shared" si="14"/>
        <v>13275</v>
      </c>
      <c r="AB12" s="77">
        <f t="shared" si="2"/>
        <v>312676.5</v>
      </c>
      <c r="AC12" s="77">
        <f t="shared" ref="AC12:AI12" si="15">+AC8+AC11</f>
        <v>74689</v>
      </c>
      <c r="AD12" s="77">
        <f t="shared" si="15"/>
        <v>19305</v>
      </c>
      <c r="AE12" s="77">
        <f t="shared" si="15"/>
        <v>32405</v>
      </c>
      <c r="AF12" s="77">
        <f t="shared" si="15"/>
        <v>41880</v>
      </c>
      <c r="AG12" s="77">
        <f t="shared" si="15"/>
        <v>110156</v>
      </c>
      <c r="AH12" s="77">
        <f t="shared" si="15"/>
        <v>22458</v>
      </c>
      <c r="AI12" s="77">
        <f t="shared" si="15"/>
        <v>14134</v>
      </c>
      <c r="AJ12" s="77">
        <f t="shared" si="3"/>
        <v>315027</v>
      </c>
    </row>
    <row r="13" spans="2:37" x14ac:dyDescent="0.25">
      <c r="B13" s="1" t="s">
        <v>32</v>
      </c>
      <c r="C13" s="1" t="s">
        <v>24</v>
      </c>
      <c r="D13" t="s">
        <v>25</v>
      </c>
      <c r="E13" s="71">
        <f>IF('Scenario Sandbox'!E66&lt;&gt;0,M13*(1+'Scenario Sandbox'!E66),M13*(1+'Scenario Sandbox'!E49))</f>
        <v>32652</v>
      </c>
      <c r="F13" s="71">
        <f>IF('Scenario Sandbox'!F66&lt;&gt;0,N13*(1+'Scenario Sandbox'!F66),N13*(1+'Scenario Sandbox'!F49))</f>
        <v>7831</v>
      </c>
      <c r="G13" s="71">
        <f>IF('Scenario Sandbox'!G66&lt;&gt;0,O13*(1+'Scenario Sandbox'!G66),O13*(1+'Scenario Sandbox'!G49))</f>
        <v>23449</v>
      </c>
      <c r="H13" s="71">
        <f>IF('Scenario Sandbox'!H66&lt;&gt;0,P13*(1+'Scenario Sandbox'!H66),P13*(1+'Scenario Sandbox'!H49))</f>
        <v>20921</v>
      </c>
      <c r="I13" s="71">
        <f>IF('Scenario Sandbox'!I66&lt;&gt;0,Q13*(1+'Scenario Sandbox'!I66),Q13*(1+'Scenario Sandbox'!I49))</f>
        <v>120638</v>
      </c>
      <c r="J13" s="71">
        <f>IF('Scenario Sandbox'!J66&lt;&gt;0,R13*(1+'Scenario Sandbox'!J66),R13*(1+'Scenario Sandbox'!J49))</f>
        <v>8486</v>
      </c>
      <c r="K13" s="71">
        <f>IF('Scenario Sandbox'!K66&lt;&gt;0,S13*(1+'Scenario Sandbox'!K66),S13*(1+'Scenario Sandbox'!K49))</f>
        <v>5964</v>
      </c>
      <c r="L13" s="6">
        <f t="shared" si="0"/>
        <v>219941</v>
      </c>
      <c r="M13" s="6">
        <v>32652</v>
      </c>
      <c r="N13" s="6">
        <v>7831</v>
      </c>
      <c r="O13" s="6">
        <v>23449</v>
      </c>
      <c r="P13" s="6">
        <v>20921</v>
      </c>
      <c r="Q13" s="6">
        <v>120638</v>
      </c>
      <c r="R13" s="6">
        <v>8486</v>
      </c>
      <c r="S13" s="6">
        <v>5964</v>
      </c>
      <c r="T13" s="6">
        <f t="shared" si="1"/>
        <v>219941</v>
      </c>
      <c r="U13" s="6">
        <v>30983</v>
      </c>
      <c r="V13" s="6">
        <v>7683</v>
      </c>
      <c r="W13" s="6">
        <v>25025</v>
      </c>
      <c r="X13" s="6">
        <v>19944</v>
      </c>
      <c r="Y13" s="6">
        <v>114006</v>
      </c>
      <c r="Z13" s="6">
        <v>7771</v>
      </c>
      <c r="AA13" s="6">
        <v>5077</v>
      </c>
      <c r="AB13" s="6">
        <f t="shared" si="2"/>
        <v>210489</v>
      </c>
      <c r="AC13" s="6">
        <v>29351</v>
      </c>
      <c r="AD13" s="6">
        <v>7477</v>
      </c>
      <c r="AE13" s="6">
        <v>25829</v>
      </c>
      <c r="AF13" s="6">
        <v>20271</v>
      </c>
      <c r="AG13" s="6">
        <v>115393</v>
      </c>
      <c r="AH13" s="6">
        <v>7928</v>
      </c>
      <c r="AI13" s="6">
        <v>5003</v>
      </c>
      <c r="AJ13" s="6">
        <f t="shared" si="3"/>
        <v>211252</v>
      </c>
    </row>
    <row r="14" spans="2:37" x14ac:dyDescent="0.25">
      <c r="B14" s="1"/>
      <c r="C14" s="1"/>
      <c r="D14" t="s">
        <v>26</v>
      </c>
      <c r="E14" s="71">
        <f>IF('Scenario Sandbox'!E67&lt;&gt;0,M14*(1+'Scenario Sandbox'!E67),M14*(1+'Scenario Sandbox'!E50))</f>
        <v>15365</v>
      </c>
      <c r="F14" s="71">
        <f>IF('Scenario Sandbox'!F67&lt;&gt;0,N14*(1+'Scenario Sandbox'!F67),N14*(1+'Scenario Sandbox'!F50))</f>
        <v>6274</v>
      </c>
      <c r="G14" s="71">
        <f>IF('Scenario Sandbox'!G67&lt;&gt;0,O14*(1+'Scenario Sandbox'!G67),O14*(1+'Scenario Sandbox'!G50))</f>
        <v>471</v>
      </c>
      <c r="H14" s="71">
        <f>IF('Scenario Sandbox'!H67&lt;&gt;0,P14*(1+'Scenario Sandbox'!H67),P14*(1+'Scenario Sandbox'!H50))</f>
        <v>2961</v>
      </c>
      <c r="I14" s="71">
        <f>IF('Scenario Sandbox'!I67&lt;&gt;0,Q14*(1+'Scenario Sandbox'!I67),Q14*(1+'Scenario Sandbox'!I50))</f>
        <v>5574.5</v>
      </c>
      <c r="J14" s="71">
        <f>IF('Scenario Sandbox'!J67&lt;&gt;0,R14*(1+'Scenario Sandbox'!J67),R14*(1+'Scenario Sandbox'!J50))</f>
        <v>13625</v>
      </c>
      <c r="K14" s="71">
        <f>IF('Scenario Sandbox'!K67&lt;&gt;0,S14*(1+'Scenario Sandbox'!K67),S14*(1+'Scenario Sandbox'!K50))</f>
        <v>4179</v>
      </c>
      <c r="L14" s="6">
        <f t="shared" si="0"/>
        <v>48449.5</v>
      </c>
      <c r="M14" s="6">
        <v>15365</v>
      </c>
      <c r="N14" s="6">
        <v>6274</v>
      </c>
      <c r="O14" s="6">
        <v>471</v>
      </c>
      <c r="P14" s="6">
        <v>2961</v>
      </c>
      <c r="Q14" s="6">
        <v>5574.5</v>
      </c>
      <c r="R14" s="6">
        <v>13625</v>
      </c>
      <c r="S14" s="6">
        <v>4179</v>
      </c>
      <c r="T14" s="6">
        <f t="shared" si="1"/>
        <v>48449.5</v>
      </c>
      <c r="U14" s="6">
        <v>14796</v>
      </c>
      <c r="V14" s="6">
        <v>6327</v>
      </c>
      <c r="W14" s="6">
        <v>416</v>
      </c>
      <c r="X14" s="6">
        <v>2534.5</v>
      </c>
      <c r="Y14" s="6">
        <v>5396.5</v>
      </c>
      <c r="Z14" s="6">
        <v>13940</v>
      </c>
      <c r="AA14" s="6">
        <v>3807</v>
      </c>
      <c r="AB14" s="6">
        <f t="shared" si="2"/>
        <v>47217</v>
      </c>
      <c r="AC14" s="6">
        <v>14606</v>
      </c>
      <c r="AD14" s="6">
        <v>5633</v>
      </c>
      <c r="AE14" s="6">
        <v>399</v>
      </c>
      <c r="AF14" s="6">
        <v>2344</v>
      </c>
      <c r="AG14" s="6">
        <v>5153</v>
      </c>
      <c r="AH14" s="6">
        <v>13205</v>
      </c>
      <c r="AI14" s="6">
        <v>3756</v>
      </c>
      <c r="AJ14" s="6">
        <f t="shared" si="3"/>
        <v>45096</v>
      </c>
    </row>
    <row r="15" spans="2:37" x14ac:dyDescent="0.25">
      <c r="B15" s="1"/>
      <c r="C15" s="1" t="s">
        <v>27</v>
      </c>
      <c r="D15" s="1"/>
      <c r="E15" s="77">
        <f t="shared" ref="E15:K15" si="16">+E13+E14</f>
        <v>48017</v>
      </c>
      <c r="F15" s="77">
        <f t="shared" si="16"/>
        <v>14105</v>
      </c>
      <c r="G15" s="77">
        <f t="shared" si="16"/>
        <v>23920</v>
      </c>
      <c r="H15" s="77">
        <f t="shared" si="16"/>
        <v>23882</v>
      </c>
      <c r="I15" s="77">
        <f t="shared" si="16"/>
        <v>126212.5</v>
      </c>
      <c r="J15" s="77">
        <f t="shared" si="16"/>
        <v>22111</v>
      </c>
      <c r="K15" s="77">
        <f t="shared" si="16"/>
        <v>10143</v>
      </c>
      <c r="L15" s="77">
        <f t="shared" si="0"/>
        <v>268390.5</v>
      </c>
      <c r="M15" s="77">
        <f t="shared" ref="M15:S15" si="17">+M13+M14</f>
        <v>48017</v>
      </c>
      <c r="N15" s="77">
        <f t="shared" si="17"/>
        <v>14105</v>
      </c>
      <c r="O15" s="77">
        <f t="shared" si="17"/>
        <v>23920</v>
      </c>
      <c r="P15" s="77">
        <f t="shared" si="17"/>
        <v>23882</v>
      </c>
      <c r="Q15" s="77">
        <f t="shared" si="17"/>
        <v>126212.5</v>
      </c>
      <c r="R15" s="77">
        <f t="shared" si="17"/>
        <v>22111</v>
      </c>
      <c r="S15" s="77">
        <f t="shared" si="17"/>
        <v>10143</v>
      </c>
      <c r="T15" s="77">
        <f t="shared" si="1"/>
        <v>268390.5</v>
      </c>
      <c r="U15" s="77">
        <f t="shared" ref="U15:AA15" si="18">+U13+U14</f>
        <v>45779</v>
      </c>
      <c r="V15" s="77">
        <f t="shared" si="18"/>
        <v>14010</v>
      </c>
      <c r="W15" s="77">
        <f t="shared" si="18"/>
        <v>25441</v>
      </c>
      <c r="X15" s="77">
        <f t="shared" si="18"/>
        <v>22478.5</v>
      </c>
      <c r="Y15" s="77">
        <f t="shared" si="18"/>
        <v>119402.5</v>
      </c>
      <c r="Z15" s="77">
        <f t="shared" si="18"/>
        <v>21711</v>
      </c>
      <c r="AA15" s="77">
        <f t="shared" si="18"/>
        <v>8884</v>
      </c>
      <c r="AB15" s="77">
        <f t="shared" si="2"/>
        <v>257706</v>
      </c>
      <c r="AC15" s="77">
        <f t="shared" ref="AC15:AI15" si="19">+AC13+AC14</f>
        <v>43957</v>
      </c>
      <c r="AD15" s="77">
        <f t="shared" si="19"/>
        <v>13110</v>
      </c>
      <c r="AE15" s="77">
        <f t="shared" si="19"/>
        <v>26228</v>
      </c>
      <c r="AF15" s="77">
        <f t="shared" si="19"/>
        <v>22615</v>
      </c>
      <c r="AG15" s="77">
        <f t="shared" si="19"/>
        <v>120546</v>
      </c>
      <c r="AH15" s="77">
        <f t="shared" si="19"/>
        <v>21133</v>
      </c>
      <c r="AI15" s="77">
        <f t="shared" si="19"/>
        <v>8759</v>
      </c>
      <c r="AJ15" s="77">
        <f t="shared" si="3"/>
        <v>256348</v>
      </c>
    </row>
    <row r="16" spans="2:37" x14ac:dyDescent="0.25">
      <c r="B16" s="1"/>
      <c r="C16" s="1" t="s">
        <v>28</v>
      </c>
      <c r="D16" t="s">
        <v>25</v>
      </c>
      <c r="E16" s="71">
        <f>IF('Scenario Sandbox'!E69&lt;&gt;0,M16*(1+'Scenario Sandbox'!E69),M16*(1+'Scenario Sandbox'!E52))</f>
        <v>4970</v>
      </c>
      <c r="F16" s="71">
        <f>IF('Scenario Sandbox'!F69&lt;&gt;0,N16*(1+'Scenario Sandbox'!F69),N16*(1+'Scenario Sandbox'!F52))</f>
        <v>996</v>
      </c>
      <c r="G16" s="71">
        <f>IF('Scenario Sandbox'!G69&lt;&gt;0,O16*(1+'Scenario Sandbox'!G69),O16*(1+'Scenario Sandbox'!G52))</f>
        <v>4342</v>
      </c>
      <c r="H16" s="71">
        <f>IF('Scenario Sandbox'!H69&lt;&gt;0,P16*(1+'Scenario Sandbox'!H69),P16*(1+'Scenario Sandbox'!H52))</f>
        <v>3455</v>
      </c>
      <c r="I16" s="71">
        <f>IF('Scenario Sandbox'!I69&lt;&gt;0,Q16*(1+'Scenario Sandbox'!I69),Q16*(1+'Scenario Sandbox'!I52))</f>
        <v>17552</v>
      </c>
      <c r="J16" s="71">
        <f>IF('Scenario Sandbox'!J69&lt;&gt;0,R16*(1+'Scenario Sandbox'!J69),R16*(1+'Scenario Sandbox'!J52))</f>
        <v>1116</v>
      </c>
      <c r="K16" s="71">
        <f>IF('Scenario Sandbox'!K69&lt;&gt;0,S16*(1+'Scenario Sandbox'!K69),S16*(1+'Scenario Sandbox'!K52))</f>
        <v>525</v>
      </c>
      <c r="L16" s="6">
        <f t="shared" si="0"/>
        <v>32956</v>
      </c>
      <c r="M16" s="6">
        <v>4970</v>
      </c>
      <c r="N16" s="6">
        <v>996</v>
      </c>
      <c r="O16" s="6">
        <v>4342</v>
      </c>
      <c r="P16" s="6">
        <v>3455</v>
      </c>
      <c r="Q16" s="6">
        <v>17552</v>
      </c>
      <c r="R16" s="6">
        <v>1116</v>
      </c>
      <c r="S16" s="6">
        <v>525</v>
      </c>
      <c r="T16" s="6">
        <f t="shared" si="1"/>
        <v>32956</v>
      </c>
      <c r="U16" s="6">
        <v>4443</v>
      </c>
      <c r="V16" s="6">
        <v>1062</v>
      </c>
      <c r="W16" s="6">
        <v>5299</v>
      </c>
      <c r="X16" s="6">
        <v>3920</v>
      </c>
      <c r="Y16" s="6">
        <v>19213</v>
      </c>
      <c r="Z16" s="6">
        <v>1205</v>
      </c>
      <c r="AA16" s="6">
        <v>550</v>
      </c>
      <c r="AB16" s="6">
        <f t="shared" si="2"/>
        <v>35692</v>
      </c>
      <c r="AC16" s="6">
        <v>3497</v>
      </c>
      <c r="AD16" s="6">
        <v>1092</v>
      </c>
      <c r="AE16" s="6">
        <v>6148</v>
      </c>
      <c r="AF16" s="6">
        <v>4434</v>
      </c>
      <c r="AG16" s="6">
        <v>19479</v>
      </c>
      <c r="AH16" s="6">
        <v>1212</v>
      </c>
      <c r="AI16" s="6">
        <v>484</v>
      </c>
      <c r="AJ16" s="6">
        <f t="shared" si="3"/>
        <v>36346</v>
      </c>
    </row>
    <row r="17" spans="2:36" x14ac:dyDescent="0.25">
      <c r="B17" s="1"/>
      <c r="C17" s="1"/>
      <c r="D17" t="s">
        <v>26</v>
      </c>
      <c r="E17" s="71">
        <f>IF('Scenario Sandbox'!E70&lt;&gt;0,M17*(1+'Scenario Sandbox'!E70),M17*(1+'Scenario Sandbox'!E53))</f>
        <v>3253</v>
      </c>
      <c r="F17" s="71">
        <f>IF('Scenario Sandbox'!F70&lt;&gt;0,N17*(1+'Scenario Sandbox'!F70),N17*(1+'Scenario Sandbox'!F53))</f>
        <v>601</v>
      </c>
      <c r="G17" s="71">
        <f>IF('Scenario Sandbox'!G70&lt;&gt;0,O17*(1+'Scenario Sandbox'!G70),O17*(1+'Scenario Sandbox'!G53))</f>
        <v>112</v>
      </c>
      <c r="H17" s="71">
        <f>IF('Scenario Sandbox'!H70&lt;&gt;0,P17*(1+'Scenario Sandbox'!H70),P17*(1+'Scenario Sandbox'!H53))</f>
        <v>1858</v>
      </c>
      <c r="I17" s="71">
        <f>IF('Scenario Sandbox'!I70&lt;&gt;0,Q17*(1+'Scenario Sandbox'!I70),Q17*(1+'Scenario Sandbox'!I53))</f>
        <v>917</v>
      </c>
      <c r="J17" s="71">
        <f>IF('Scenario Sandbox'!J70&lt;&gt;0,R17*(1+'Scenario Sandbox'!J70),R17*(1+'Scenario Sandbox'!J53))</f>
        <v>1996</v>
      </c>
      <c r="K17" s="71">
        <f>IF('Scenario Sandbox'!K70&lt;&gt;0,S17*(1+'Scenario Sandbox'!K70),S17*(1+'Scenario Sandbox'!K53))</f>
        <v>592</v>
      </c>
      <c r="L17" s="6">
        <f t="shared" si="0"/>
        <v>9329</v>
      </c>
      <c r="M17" s="6">
        <v>3253</v>
      </c>
      <c r="N17" s="6">
        <v>601</v>
      </c>
      <c r="O17" s="6">
        <v>112</v>
      </c>
      <c r="P17" s="6">
        <v>1858</v>
      </c>
      <c r="Q17" s="6">
        <v>917</v>
      </c>
      <c r="R17" s="6">
        <v>1996</v>
      </c>
      <c r="S17" s="6">
        <v>592</v>
      </c>
      <c r="T17" s="6">
        <f t="shared" si="1"/>
        <v>9329</v>
      </c>
      <c r="U17" s="6">
        <v>3959</v>
      </c>
      <c r="V17" s="6">
        <v>597</v>
      </c>
      <c r="W17" s="6">
        <v>104</v>
      </c>
      <c r="X17" s="6">
        <v>2447.5</v>
      </c>
      <c r="Y17" s="6">
        <v>1120</v>
      </c>
      <c r="Z17" s="6">
        <v>2246</v>
      </c>
      <c r="AA17" s="6">
        <v>775</v>
      </c>
      <c r="AB17" s="6">
        <f t="shared" si="2"/>
        <v>11248.5</v>
      </c>
      <c r="AC17" s="6">
        <v>6077</v>
      </c>
      <c r="AD17" s="6">
        <v>971</v>
      </c>
      <c r="AE17" s="6">
        <v>154</v>
      </c>
      <c r="AF17" s="6">
        <v>2960</v>
      </c>
      <c r="AG17" s="6">
        <v>997</v>
      </c>
      <c r="AH17" s="6">
        <v>1990</v>
      </c>
      <c r="AI17" s="6">
        <v>1030</v>
      </c>
      <c r="AJ17" s="6">
        <f t="shared" si="3"/>
        <v>14179</v>
      </c>
    </row>
    <row r="18" spans="2:36" x14ac:dyDescent="0.25">
      <c r="B18" s="78"/>
      <c r="C18" s="1" t="s">
        <v>29</v>
      </c>
      <c r="D18" s="1"/>
      <c r="E18" s="77">
        <f t="shared" ref="E18:K18" si="20">+E16+E17</f>
        <v>8223</v>
      </c>
      <c r="F18" s="77">
        <f t="shared" si="20"/>
        <v>1597</v>
      </c>
      <c r="G18" s="77">
        <f t="shared" si="20"/>
        <v>4454</v>
      </c>
      <c r="H18" s="77">
        <f t="shared" si="20"/>
        <v>5313</v>
      </c>
      <c r="I18" s="77">
        <f t="shared" si="20"/>
        <v>18469</v>
      </c>
      <c r="J18" s="77">
        <f t="shared" si="20"/>
        <v>3112</v>
      </c>
      <c r="K18" s="77">
        <f t="shared" si="20"/>
        <v>1117</v>
      </c>
      <c r="L18" s="77">
        <f t="shared" si="0"/>
        <v>42285</v>
      </c>
      <c r="M18" s="77">
        <f t="shared" ref="M18:S18" si="21">+M16+M17</f>
        <v>8223</v>
      </c>
      <c r="N18" s="77">
        <f t="shared" si="21"/>
        <v>1597</v>
      </c>
      <c r="O18" s="77">
        <f t="shared" si="21"/>
        <v>4454</v>
      </c>
      <c r="P18" s="77">
        <f t="shared" si="21"/>
        <v>5313</v>
      </c>
      <c r="Q18" s="77">
        <f t="shared" si="21"/>
        <v>18469</v>
      </c>
      <c r="R18" s="77">
        <f t="shared" si="21"/>
        <v>3112</v>
      </c>
      <c r="S18" s="77">
        <f t="shared" si="21"/>
        <v>1117</v>
      </c>
      <c r="T18" s="77">
        <f t="shared" si="1"/>
        <v>42285</v>
      </c>
      <c r="U18" s="77">
        <f t="shared" ref="U18:AA18" si="22">+U16+U17</f>
        <v>8402</v>
      </c>
      <c r="V18" s="77">
        <f t="shared" si="22"/>
        <v>1659</v>
      </c>
      <c r="W18" s="77">
        <f t="shared" si="22"/>
        <v>5403</v>
      </c>
      <c r="X18" s="77">
        <f t="shared" si="22"/>
        <v>6367.5</v>
      </c>
      <c r="Y18" s="77">
        <f t="shared" si="22"/>
        <v>20333</v>
      </c>
      <c r="Z18" s="77">
        <f t="shared" si="22"/>
        <v>3451</v>
      </c>
      <c r="AA18" s="77">
        <f t="shared" si="22"/>
        <v>1325</v>
      </c>
      <c r="AB18" s="77">
        <f t="shared" si="2"/>
        <v>46940.5</v>
      </c>
      <c r="AC18" s="77">
        <f t="shared" ref="AC18:AI18" si="23">+AC16+AC17</f>
        <v>9574</v>
      </c>
      <c r="AD18" s="77">
        <f t="shared" si="23"/>
        <v>2063</v>
      </c>
      <c r="AE18" s="77">
        <f t="shared" si="23"/>
        <v>6302</v>
      </c>
      <c r="AF18" s="77">
        <f t="shared" si="23"/>
        <v>7394</v>
      </c>
      <c r="AG18" s="77">
        <f t="shared" si="23"/>
        <v>20476</v>
      </c>
      <c r="AH18" s="77">
        <f t="shared" si="23"/>
        <v>3202</v>
      </c>
      <c r="AI18" s="77">
        <f t="shared" si="23"/>
        <v>1514</v>
      </c>
      <c r="AJ18" s="77">
        <f t="shared" si="3"/>
        <v>50525</v>
      </c>
    </row>
    <row r="19" spans="2:36" x14ac:dyDescent="0.25">
      <c r="B19" s="79" t="s">
        <v>33</v>
      </c>
      <c r="C19" s="79"/>
      <c r="D19" s="79"/>
      <c r="E19" s="77">
        <f t="shared" ref="E19:K19" si="24">+E15+E18</f>
        <v>56240</v>
      </c>
      <c r="F19" s="77">
        <f t="shared" si="24"/>
        <v>15702</v>
      </c>
      <c r="G19" s="77">
        <f t="shared" si="24"/>
        <v>28374</v>
      </c>
      <c r="H19" s="77">
        <f t="shared" si="24"/>
        <v>29195</v>
      </c>
      <c r="I19" s="77">
        <f t="shared" si="24"/>
        <v>144681.5</v>
      </c>
      <c r="J19" s="77">
        <f t="shared" si="24"/>
        <v>25223</v>
      </c>
      <c r="K19" s="77">
        <f t="shared" si="24"/>
        <v>11260</v>
      </c>
      <c r="L19" s="77">
        <f t="shared" si="0"/>
        <v>310675.5</v>
      </c>
      <c r="M19" s="77">
        <f t="shared" ref="M19:S19" si="25">+M15+M18</f>
        <v>56240</v>
      </c>
      <c r="N19" s="77">
        <f t="shared" si="25"/>
        <v>15702</v>
      </c>
      <c r="O19" s="77">
        <f t="shared" si="25"/>
        <v>28374</v>
      </c>
      <c r="P19" s="77">
        <f t="shared" si="25"/>
        <v>29195</v>
      </c>
      <c r="Q19" s="77">
        <f t="shared" si="25"/>
        <v>144681.5</v>
      </c>
      <c r="R19" s="77">
        <f t="shared" si="25"/>
        <v>25223</v>
      </c>
      <c r="S19" s="77">
        <f t="shared" si="25"/>
        <v>11260</v>
      </c>
      <c r="T19" s="77">
        <f t="shared" si="1"/>
        <v>310675.5</v>
      </c>
      <c r="U19" s="77">
        <f t="shared" ref="U19:AA19" si="26">+U15+U18</f>
        <v>54181</v>
      </c>
      <c r="V19" s="77">
        <f t="shared" si="26"/>
        <v>15669</v>
      </c>
      <c r="W19" s="77">
        <f t="shared" si="26"/>
        <v>30844</v>
      </c>
      <c r="X19" s="77">
        <f t="shared" si="26"/>
        <v>28846</v>
      </c>
      <c r="Y19" s="77">
        <f t="shared" si="26"/>
        <v>139735.5</v>
      </c>
      <c r="Z19" s="77">
        <f t="shared" si="26"/>
        <v>25162</v>
      </c>
      <c r="AA19" s="77">
        <f t="shared" si="26"/>
        <v>10209</v>
      </c>
      <c r="AB19" s="77">
        <f t="shared" si="2"/>
        <v>304646.5</v>
      </c>
      <c r="AC19" s="77">
        <f t="shared" ref="AC19:AI19" si="27">+AC15+AC18</f>
        <v>53531</v>
      </c>
      <c r="AD19" s="77">
        <f t="shared" si="27"/>
        <v>15173</v>
      </c>
      <c r="AE19" s="77">
        <f t="shared" si="27"/>
        <v>32530</v>
      </c>
      <c r="AF19" s="77">
        <f t="shared" si="27"/>
        <v>30009</v>
      </c>
      <c r="AG19" s="77">
        <f t="shared" si="27"/>
        <v>141022</v>
      </c>
      <c r="AH19" s="77">
        <f t="shared" si="27"/>
        <v>24335</v>
      </c>
      <c r="AI19" s="77">
        <f t="shared" si="27"/>
        <v>10273</v>
      </c>
      <c r="AJ19" s="77">
        <f t="shared" si="3"/>
        <v>306873</v>
      </c>
    </row>
    <row r="20" spans="2:36" x14ac:dyDescent="0.25">
      <c r="B20" s="1"/>
      <c r="C20" s="1"/>
      <c r="D20" s="1"/>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row>
    <row r="21" spans="2:36" x14ac:dyDescent="0.25">
      <c r="E21" s="73" t="s">
        <v>8</v>
      </c>
      <c r="M21" s="73" t="s">
        <v>8</v>
      </c>
      <c r="U21" s="73" t="s">
        <v>8</v>
      </c>
      <c r="AC21" s="73" t="s">
        <v>8</v>
      </c>
    </row>
    <row r="22" spans="2:36" x14ac:dyDescent="0.25">
      <c r="E22" s="73" t="s">
        <v>9</v>
      </c>
      <c r="L22" s="74" t="s">
        <v>47</v>
      </c>
      <c r="M22" s="73" t="s">
        <v>9</v>
      </c>
      <c r="T22" s="74" t="s">
        <v>48</v>
      </c>
      <c r="U22" s="73" t="s">
        <v>49</v>
      </c>
      <c r="AB22" s="74" t="s">
        <v>50</v>
      </c>
      <c r="AC22" s="73" t="s">
        <v>51</v>
      </c>
      <c r="AJ22" s="74" t="s">
        <v>52</v>
      </c>
    </row>
    <row r="23" spans="2:36" s="75" customFormat="1" ht="75" x14ac:dyDescent="0.25">
      <c r="C23" s="76" t="s">
        <v>13</v>
      </c>
      <c r="D23" s="76" t="s">
        <v>14</v>
      </c>
      <c r="E23" s="76" t="s">
        <v>15</v>
      </c>
      <c r="F23" s="76" t="s">
        <v>16</v>
      </c>
      <c r="G23" s="76" t="s">
        <v>17</v>
      </c>
      <c r="H23" s="76" t="s">
        <v>18</v>
      </c>
      <c r="I23" s="76" t="s">
        <v>19</v>
      </c>
      <c r="J23" s="76" t="s">
        <v>20</v>
      </c>
      <c r="K23" s="76" t="s">
        <v>21</v>
      </c>
      <c r="M23" s="76" t="s">
        <v>15</v>
      </c>
      <c r="N23" s="76" t="s">
        <v>16</v>
      </c>
      <c r="O23" s="76" t="s">
        <v>17</v>
      </c>
      <c r="P23" s="76" t="s">
        <v>18</v>
      </c>
      <c r="Q23" s="76" t="s">
        <v>19</v>
      </c>
      <c r="R23" s="76" t="s">
        <v>20</v>
      </c>
      <c r="S23" s="76" t="s">
        <v>21</v>
      </c>
      <c r="U23" s="76" t="s">
        <v>15</v>
      </c>
      <c r="V23" s="76" t="s">
        <v>16</v>
      </c>
      <c r="W23" s="76" t="s">
        <v>17</v>
      </c>
      <c r="X23" s="76" t="s">
        <v>18</v>
      </c>
      <c r="Y23" s="76" t="s">
        <v>19</v>
      </c>
      <c r="Z23" s="76" t="s">
        <v>20</v>
      </c>
      <c r="AA23" s="76" t="s">
        <v>21</v>
      </c>
      <c r="AC23" s="76" t="s">
        <v>15</v>
      </c>
      <c r="AD23" s="76" t="s">
        <v>16</v>
      </c>
      <c r="AE23" s="76" t="s">
        <v>17</v>
      </c>
      <c r="AF23" s="76" t="s">
        <v>18</v>
      </c>
      <c r="AG23" s="76" t="s">
        <v>19</v>
      </c>
      <c r="AH23" s="76" t="s">
        <v>20</v>
      </c>
      <c r="AI23" s="76" t="s">
        <v>21</v>
      </c>
    </row>
    <row r="24" spans="2:36" x14ac:dyDescent="0.25">
      <c r="B24" s="1" t="s">
        <v>53</v>
      </c>
      <c r="C24" s="1" t="s">
        <v>24</v>
      </c>
      <c r="D24" t="s">
        <v>25</v>
      </c>
      <c r="E24" s="72">
        <f t="shared" ref="E24:L37" si="28">E6/$L6</f>
        <v>0.22516091489390055</v>
      </c>
      <c r="F24" s="72">
        <f t="shared" si="28"/>
        <v>4.9804769921685865E-2</v>
      </c>
      <c r="G24" s="72">
        <f t="shared" si="28"/>
        <v>0.11361546559819473</v>
      </c>
      <c r="H24" s="72">
        <f t="shared" si="28"/>
        <v>0.14794397629698069</v>
      </c>
      <c r="I24" s="72">
        <f t="shared" si="28"/>
        <v>0.39344524451512314</v>
      </c>
      <c r="J24" s="72">
        <f t="shared" si="28"/>
        <v>3.0854792354265966E-2</v>
      </c>
      <c r="K24" s="72">
        <f t="shared" si="28"/>
        <v>3.9174836419849056E-2</v>
      </c>
      <c r="L24" s="72">
        <f t="shared" si="28"/>
        <v>1</v>
      </c>
      <c r="M24" s="72">
        <f>M6/T6</f>
        <v>0.22516091489390055</v>
      </c>
      <c r="N24" s="72">
        <f t="shared" ref="N24:T37" si="29">N6/$T6</f>
        <v>4.9804769921685865E-2</v>
      </c>
      <c r="O24" s="72">
        <f t="shared" si="29"/>
        <v>0.11361546559819473</v>
      </c>
      <c r="P24" s="72">
        <f t="shared" si="29"/>
        <v>0.14794397629698069</v>
      </c>
      <c r="Q24" s="72">
        <f t="shared" si="29"/>
        <v>0.39344524451512314</v>
      </c>
      <c r="R24" s="72">
        <f t="shared" si="29"/>
        <v>3.0854792354265966E-2</v>
      </c>
      <c r="S24" s="72">
        <f t="shared" si="29"/>
        <v>3.9174836419849056E-2</v>
      </c>
      <c r="T24" s="72">
        <f t="shared" si="29"/>
        <v>1</v>
      </c>
      <c r="U24" s="72">
        <f t="shared" ref="U24:AB37" si="30">U6/$AB6</f>
        <v>0.22004988408198017</v>
      </c>
      <c r="V24" s="72">
        <f t="shared" si="30"/>
        <v>5.0138592602533075E-2</v>
      </c>
      <c r="W24" s="72">
        <f t="shared" si="30"/>
        <v>0.12008736655545324</v>
      </c>
      <c r="X24" s="72">
        <f t="shared" si="30"/>
        <v>0.14095261012211882</v>
      </c>
      <c r="Y24" s="72">
        <f t="shared" si="30"/>
        <v>0.40231650940995184</v>
      </c>
      <c r="Z24" s="72">
        <f t="shared" si="30"/>
        <v>2.9509349794771888E-2</v>
      </c>
      <c r="AA24" s="72">
        <f t="shared" si="30"/>
        <v>3.694568743319096E-2</v>
      </c>
      <c r="AB24" s="72">
        <f t="shared" si="30"/>
        <v>1</v>
      </c>
      <c r="AC24" s="72">
        <f t="shared" ref="AC24:AJ37" si="31">AC6/$AJ6</f>
        <v>0.21380788943382684</v>
      </c>
      <c r="AD24" s="72">
        <f t="shared" si="31"/>
        <v>4.6900448116896858E-2</v>
      </c>
      <c r="AE24" s="72">
        <f t="shared" si="31"/>
        <v>0.11654719949943411</v>
      </c>
      <c r="AF24" s="72">
        <f t="shared" si="31"/>
        <v>0.13583370906447548</v>
      </c>
      <c r="AG24" s="72">
        <f t="shared" si="31"/>
        <v>0.41932515619680338</v>
      </c>
      <c r="AH24" s="72">
        <f t="shared" si="31"/>
        <v>2.7802570921170073E-2</v>
      </c>
      <c r="AI24" s="72">
        <f t="shared" si="31"/>
        <v>3.9783026767393287E-2</v>
      </c>
      <c r="AJ24" s="72">
        <f t="shared" si="31"/>
        <v>1</v>
      </c>
    </row>
    <row r="25" spans="2:36" x14ac:dyDescent="0.25">
      <c r="B25" s="1"/>
      <c r="C25" s="1"/>
      <c r="D25" t="s">
        <v>26</v>
      </c>
      <c r="E25" s="72">
        <f t="shared" si="28"/>
        <v>0.3167795184101927</v>
      </c>
      <c r="F25" s="72">
        <f t="shared" si="28"/>
        <v>0.14185263832685605</v>
      </c>
      <c r="G25" s="72">
        <f t="shared" si="28"/>
        <v>7.7126487439400614E-3</v>
      </c>
      <c r="H25" s="72">
        <f t="shared" si="28"/>
        <v>5.4849953924436076E-2</v>
      </c>
      <c r="I25" s="72">
        <f t="shared" si="28"/>
        <v>0.1078969509996394</v>
      </c>
      <c r="J25" s="72">
        <f t="shared" si="28"/>
        <v>0.28719099322889541</v>
      </c>
      <c r="K25" s="72">
        <f t="shared" si="28"/>
        <v>8.3717296366040306E-2</v>
      </c>
      <c r="L25" s="72">
        <f t="shared" si="28"/>
        <v>1</v>
      </c>
      <c r="M25" s="72">
        <f t="shared" ref="M25:M37" si="32">M7/$T7</f>
        <v>0.3167795184101927</v>
      </c>
      <c r="N25" s="72">
        <f t="shared" si="29"/>
        <v>0.14185263832685605</v>
      </c>
      <c r="O25" s="72">
        <f t="shared" si="29"/>
        <v>7.7126487439400614E-3</v>
      </c>
      <c r="P25" s="72">
        <f t="shared" si="29"/>
        <v>5.4849953924436076E-2</v>
      </c>
      <c r="Q25" s="72">
        <f t="shared" si="29"/>
        <v>0.1078969509996394</v>
      </c>
      <c r="R25" s="72">
        <f t="shared" si="29"/>
        <v>0.28719099322889541</v>
      </c>
      <c r="S25" s="72">
        <f t="shared" si="29"/>
        <v>8.3717296366040306E-2</v>
      </c>
      <c r="T25" s="72">
        <f t="shared" si="29"/>
        <v>1</v>
      </c>
      <c r="U25" s="72">
        <f t="shared" si="30"/>
        <v>0.31307060413850474</v>
      </c>
      <c r="V25" s="72">
        <f t="shared" si="30"/>
        <v>0.14592908391390247</v>
      </c>
      <c r="W25" s="72">
        <f t="shared" si="30"/>
        <v>7.5907247582406153E-3</v>
      </c>
      <c r="X25" s="72">
        <f t="shared" si="30"/>
        <v>4.8154310075907245E-2</v>
      </c>
      <c r="Y25" s="72">
        <f t="shared" si="30"/>
        <v>0.10653010294270562</v>
      </c>
      <c r="Z25" s="72">
        <f t="shared" si="30"/>
        <v>0.3022148279089113</v>
      </c>
      <c r="AA25" s="72">
        <f t="shared" si="30"/>
        <v>7.6510346261828011E-2</v>
      </c>
      <c r="AB25" s="72">
        <f t="shared" si="30"/>
        <v>1</v>
      </c>
      <c r="AC25" s="72">
        <f t="shared" si="31"/>
        <v>0.32667860731291776</v>
      </c>
      <c r="AD25" s="72">
        <f t="shared" si="31"/>
        <v>0.13741208335153554</v>
      </c>
      <c r="AE25" s="72">
        <f t="shared" si="31"/>
        <v>7.5138700799440832E-3</v>
      </c>
      <c r="AF25" s="72">
        <f t="shared" si="31"/>
        <v>4.613166746756367E-2</v>
      </c>
      <c r="AG25" s="72">
        <f t="shared" si="31"/>
        <v>0.10073828142064567</v>
      </c>
      <c r="AH25" s="72">
        <f t="shared" si="31"/>
        <v>0.30086060023590055</v>
      </c>
      <c r="AI25" s="72">
        <f t="shared" si="31"/>
        <v>8.0664890131492722E-2</v>
      </c>
      <c r="AJ25" s="72">
        <f t="shared" si="31"/>
        <v>1</v>
      </c>
    </row>
    <row r="26" spans="2:36" x14ac:dyDescent="0.25">
      <c r="B26" s="1"/>
      <c r="C26" s="1" t="s">
        <v>27</v>
      </c>
      <c r="D26" s="1"/>
      <c r="E26" s="80">
        <f t="shared" si="28"/>
        <v>0.24178928653235746</v>
      </c>
      <c r="F26" s="80">
        <f t="shared" si="28"/>
        <v>6.6511051240378566E-2</v>
      </c>
      <c r="G26" s="80">
        <f t="shared" si="28"/>
        <v>9.439457236662703E-2</v>
      </c>
      <c r="H26" s="80">
        <f t="shared" si="28"/>
        <v>0.13104782265658801</v>
      </c>
      <c r="I26" s="80">
        <f t="shared" si="28"/>
        <v>0.34161949119573004</v>
      </c>
      <c r="J26" s="80">
        <f t="shared" si="28"/>
        <v>7.7378679959423644E-2</v>
      </c>
      <c r="K26" s="80">
        <f t="shared" si="28"/>
        <v>4.7259096048895242E-2</v>
      </c>
      <c r="L26" s="80">
        <f t="shared" si="28"/>
        <v>1</v>
      </c>
      <c r="M26" s="80">
        <f t="shared" si="32"/>
        <v>0.24178928653235746</v>
      </c>
      <c r="N26" s="80">
        <f t="shared" si="29"/>
        <v>6.6511051240378566E-2</v>
      </c>
      <c r="O26" s="80">
        <f t="shared" si="29"/>
        <v>9.439457236662703E-2</v>
      </c>
      <c r="P26" s="80">
        <f t="shared" si="29"/>
        <v>0.13104782265658801</v>
      </c>
      <c r="Q26" s="80">
        <f t="shared" si="29"/>
        <v>0.34161949119573004</v>
      </c>
      <c r="R26" s="80">
        <f t="shared" si="29"/>
        <v>7.7378679959423644E-2</v>
      </c>
      <c r="S26" s="80">
        <f t="shared" si="29"/>
        <v>4.7259096048895242E-2</v>
      </c>
      <c r="T26" s="80">
        <f t="shared" si="29"/>
        <v>1</v>
      </c>
      <c r="U26" s="80">
        <f t="shared" si="30"/>
        <v>0.23698076355295133</v>
      </c>
      <c r="V26" s="80">
        <f t="shared" si="30"/>
        <v>6.7573603446056951E-2</v>
      </c>
      <c r="W26" s="80">
        <f t="shared" si="30"/>
        <v>9.9611637255569943E-2</v>
      </c>
      <c r="X26" s="80">
        <f t="shared" si="30"/>
        <v>0.12406221374334749</v>
      </c>
      <c r="Y26" s="80">
        <f t="shared" si="30"/>
        <v>0.3484798588872991</v>
      </c>
      <c r="Z26" s="80">
        <f t="shared" si="30"/>
        <v>7.914499632834443E-2</v>
      </c>
      <c r="AA26" s="80">
        <f t="shared" si="30"/>
        <v>4.4146926786430771E-2</v>
      </c>
      <c r="AB26" s="80">
        <f t="shared" si="30"/>
        <v>1</v>
      </c>
      <c r="AC26" s="80">
        <f t="shared" si="31"/>
        <v>0.23344582269244801</v>
      </c>
      <c r="AD26" s="80">
        <f t="shared" si="31"/>
        <v>6.2648212331265968E-2</v>
      </c>
      <c r="AE26" s="80">
        <f t="shared" si="31"/>
        <v>9.7576918399610843E-2</v>
      </c>
      <c r="AF26" s="80">
        <f t="shared" si="31"/>
        <v>0.12022680286999879</v>
      </c>
      <c r="AG26" s="80">
        <f t="shared" si="31"/>
        <v>0.36389547610361184</v>
      </c>
      <c r="AH26" s="80">
        <f t="shared" si="31"/>
        <v>7.5310865864039886E-2</v>
      </c>
      <c r="AI26" s="80">
        <f t="shared" si="31"/>
        <v>4.6895901739024685E-2</v>
      </c>
      <c r="AJ26" s="80">
        <f t="shared" si="31"/>
        <v>1</v>
      </c>
    </row>
    <row r="27" spans="2:36" x14ac:dyDescent="0.25">
      <c r="B27" s="1"/>
      <c r="C27" s="1" t="s">
        <v>28</v>
      </c>
      <c r="D27" t="s">
        <v>25</v>
      </c>
      <c r="E27" s="72">
        <f t="shared" si="28"/>
        <v>0.23492399517803064</v>
      </c>
      <c r="F27" s="72">
        <f t="shared" si="28"/>
        <v>4.4309194084266854E-2</v>
      </c>
      <c r="G27" s="72">
        <f t="shared" si="28"/>
        <v>0.14204228043868161</v>
      </c>
      <c r="H27" s="72">
        <f t="shared" si="28"/>
        <v>0.17103290112022582</v>
      </c>
      <c r="I27" s="72">
        <f t="shared" si="28"/>
        <v>0.36294140131134045</v>
      </c>
      <c r="J27" s="72">
        <f t="shared" si="28"/>
        <v>2.0757990062038753E-2</v>
      </c>
      <c r="K27" s="72">
        <f t="shared" si="28"/>
        <v>2.3992237805415893E-2</v>
      </c>
      <c r="L27" s="72">
        <f t="shared" si="28"/>
        <v>1</v>
      </c>
      <c r="M27" s="72">
        <f t="shared" si="32"/>
        <v>0.23492399517803064</v>
      </c>
      <c r="N27" s="72">
        <f t="shared" si="29"/>
        <v>4.4309194084266854E-2</v>
      </c>
      <c r="O27" s="72">
        <f t="shared" si="29"/>
        <v>0.14204228043868161</v>
      </c>
      <c r="P27" s="72">
        <f t="shared" si="29"/>
        <v>0.17103290112022582</v>
      </c>
      <c r="Q27" s="72">
        <f t="shared" si="29"/>
        <v>0.36294140131134045</v>
      </c>
      <c r="R27" s="72">
        <f t="shared" si="29"/>
        <v>2.0757990062038753E-2</v>
      </c>
      <c r="S27" s="72">
        <f t="shared" si="29"/>
        <v>2.3992237805415893E-2</v>
      </c>
      <c r="T27" s="72">
        <f t="shared" si="29"/>
        <v>1</v>
      </c>
      <c r="U27" s="72">
        <f t="shared" si="30"/>
        <v>0.20737177754958655</v>
      </c>
      <c r="V27" s="72">
        <f t="shared" si="30"/>
        <v>4.0236718369994054E-2</v>
      </c>
      <c r="W27" s="72">
        <f t="shared" si="30"/>
        <v>0.15873101659190403</v>
      </c>
      <c r="X27" s="72">
        <f t="shared" si="30"/>
        <v>0.16681078743987462</v>
      </c>
      <c r="Y27" s="72">
        <f t="shared" si="30"/>
        <v>0.3846133059503864</v>
      </c>
      <c r="Z27" s="72">
        <f t="shared" si="30"/>
        <v>1.9645462897908448E-2</v>
      </c>
      <c r="AA27" s="72">
        <f t="shared" si="30"/>
        <v>2.2590931200345891E-2</v>
      </c>
      <c r="AB27" s="72">
        <f t="shared" si="30"/>
        <v>1</v>
      </c>
      <c r="AC27" s="72">
        <f t="shared" si="31"/>
        <v>0.1912751677852349</v>
      </c>
      <c r="AD27" s="72">
        <f t="shared" si="31"/>
        <v>4.7326089272397995E-2</v>
      </c>
      <c r="AE27" s="72">
        <f t="shared" si="31"/>
        <v>0.17582827314370938</v>
      </c>
      <c r="AF27" s="72">
        <f t="shared" si="31"/>
        <v>0.18879833812719718</v>
      </c>
      <c r="AG27" s="72">
        <f t="shared" si="31"/>
        <v>0.35842122083732825</v>
      </c>
      <c r="AH27" s="72">
        <f t="shared" si="31"/>
        <v>1.7337807606263984E-2</v>
      </c>
      <c r="AI27" s="72">
        <f t="shared" si="31"/>
        <v>2.101310322786833E-2</v>
      </c>
      <c r="AJ27" s="72">
        <f t="shared" si="31"/>
        <v>1</v>
      </c>
    </row>
    <row r="28" spans="2:36" x14ac:dyDescent="0.25">
      <c r="B28" s="1"/>
      <c r="C28" s="1"/>
      <c r="D28" t="s">
        <v>26</v>
      </c>
      <c r="E28" s="72">
        <f t="shared" si="28"/>
        <v>0.35635507013598888</v>
      </c>
      <c r="F28" s="72">
        <f t="shared" si="28"/>
        <v>6.8743976871185358E-2</v>
      </c>
      <c r="G28" s="72">
        <f t="shared" si="28"/>
        <v>6.6388264268122926E-3</v>
      </c>
      <c r="H28" s="72">
        <f t="shared" si="28"/>
        <v>0.20591069707677481</v>
      </c>
      <c r="I28" s="72">
        <f t="shared" si="28"/>
        <v>8.9088767533997221E-2</v>
      </c>
      <c r="J28" s="72">
        <f t="shared" si="28"/>
        <v>0.21019381090052469</v>
      </c>
      <c r="K28" s="72">
        <f t="shared" si="28"/>
        <v>6.3068851054716782E-2</v>
      </c>
      <c r="L28" s="72">
        <f t="shared" si="28"/>
        <v>1</v>
      </c>
      <c r="M28" s="72">
        <f t="shared" si="32"/>
        <v>0.35635507013598888</v>
      </c>
      <c r="N28" s="72">
        <f t="shared" si="29"/>
        <v>6.8743976871185358E-2</v>
      </c>
      <c r="O28" s="72">
        <f t="shared" si="29"/>
        <v>6.6388264268122926E-3</v>
      </c>
      <c r="P28" s="72">
        <f t="shared" si="29"/>
        <v>0.20591069707677481</v>
      </c>
      <c r="Q28" s="72">
        <f t="shared" si="29"/>
        <v>8.9088767533997221E-2</v>
      </c>
      <c r="R28" s="72">
        <f t="shared" si="29"/>
        <v>0.21019381090052469</v>
      </c>
      <c r="S28" s="72">
        <f t="shared" si="29"/>
        <v>6.3068851054716782E-2</v>
      </c>
      <c r="T28" s="72">
        <f t="shared" si="29"/>
        <v>1</v>
      </c>
      <c r="U28" s="72">
        <f t="shared" si="30"/>
        <v>0.35055944969306457</v>
      </c>
      <c r="V28" s="72">
        <f t="shared" si="30"/>
        <v>5.799120553789891E-2</v>
      </c>
      <c r="W28" s="72">
        <f t="shared" si="30"/>
        <v>1.0100570333928338E-2</v>
      </c>
      <c r="X28" s="72">
        <f t="shared" si="30"/>
        <v>0.22739344333667116</v>
      </c>
      <c r="Y28" s="72">
        <f t="shared" si="30"/>
        <v>9.5171753232617881E-2</v>
      </c>
      <c r="Z28" s="72">
        <f t="shared" si="30"/>
        <v>0.19121424528712613</v>
      </c>
      <c r="AA28" s="72">
        <f t="shared" si="30"/>
        <v>6.756933257869302E-2</v>
      </c>
      <c r="AB28" s="72">
        <f t="shared" si="30"/>
        <v>1</v>
      </c>
      <c r="AC28" s="72">
        <f t="shared" si="31"/>
        <v>0.42383043993585723</v>
      </c>
      <c r="AD28" s="72">
        <f t="shared" si="31"/>
        <v>7.2718399219131286E-2</v>
      </c>
      <c r="AE28" s="72">
        <f t="shared" si="31"/>
        <v>8.8544934811406253E-3</v>
      </c>
      <c r="AF28" s="72">
        <f t="shared" si="31"/>
        <v>0.21996792860628878</v>
      </c>
      <c r="AG28" s="72">
        <f t="shared" si="31"/>
        <v>6.5816077529108272E-2</v>
      </c>
      <c r="AH28" s="72">
        <f t="shared" si="31"/>
        <v>0.13874363801157358</v>
      </c>
      <c r="AI28" s="72">
        <f t="shared" si="31"/>
        <v>7.0069023216900228E-2</v>
      </c>
      <c r="AJ28" s="72">
        <f t="shared" si="31"/>
        <v>1</v>
      </c>
    </row>
    <row r="29" spans="2:36" x14ac:dyDescent="0.25">
      <c r="B29" s="78"/>
      <c r="C29" s="1" t="s">
        <v>29</v>
      </c>
      <c r="D29" s="1"/>
      <c r="E29" s="80">
        <f t="shared" si="28"/>
        <v>0.26108419838523644</v>
      </c>
      <c r="F29" s="80">
        <f t="shared" si="28"/>
        <v>4.9573241061130334E-2</v>
      </c>
      <c r="G29" s="80">
        <f t="shared" si="28"/>
        <v>0.11287197231833911</v>
      </c>
      <c r="H29" s="80">
        <f t="shared" si="28"/>
        <v>0.17854671280276815</v>
      </c>
      <c r="I29" s="80">
        <f t="shared" si="28"/>
        <v>0.30394463667820071</v>
      </c>
      <c r="J29" s="80">
        <f t="shared" si="28"/>
        <v>6.1568627450980393E-2</v>
      </c>
      <c r="K29" s="80">
        <f t="shared" si="28"/>
        <v>3.2410611303344869E-2</v>
      </c>
      <c r="L29" s="80">
        <f t="shared" si="28"/>
        <v>1</v>
      </c>
      <c r="M29" s="80">
        <f t="shared" si="32"/>
        <v>0.26108419838523644</v>
      </c>
      <c r="N29" s="80">
        <f t="shared" si="29"/>
        <v>4.9573241061130334E-2</v>
      </c>
      <c r="O29" s="80">
        <f t="shared" si="29"/>
        <v>0.11287197231833911</v>
      </c>
      <c r="P29" s="80">
        <f t="shared" si="29"/>
        <v>0.17854671280276815</v>
      </c>
      <c r="Q29" s="80">
        <f t="shared" si="29"/>
        <v>0.30394463667820071</v>
      </c>
      <c r="R29" s="80">
        <f t="shared" si="29"/>
        <v>6.1568627450980393E-2</v>
      </c>
      <c r="S29" s="80">
        <f t="shared" si="29"/>
        <v>3.2410611303344869E-2</v>
      </c>
      <c r="T29" s="80">
        <f t="shared" si="29"/>
        <v>1</v>
      </c>
      <c r="U29" s="80">
        <f t="shared" si="30"/>
        <v>0.24128437529000527</v>
      </c>
      <c r="V29" s="80">
        <f t="shared" si="30"/>
        <v>4.4441694764953958E-2</v>
      </c>
      <c r="W29" s="80">
        <f t="shared" si="30"/>
        <v>0.12352935111001125</v>
      </c>
      <c r="X29" s="80">
        <f t="shared" si="30"/>
        <v>0.18115919613120096</v>
      </c>
      <c r="Y29" s="80">
        <f t="shared" si="30"/>
        <v>0.31606190903372827</v>
      </c>
      <c r="Z29" s="80">
        <f t="shared" si="30"/>
        <v>6.0279848630144052E-2</v>
      </c>
      <c r="AA29" s="80">
        <f t="shared" si="30"/>
        <v>3.324362503995628E-2</v>
      </c>
      <c r="AB29" s="80">
        <f t="shared" si="30"/>
        <v>1</v>
      </c>
      <c r="AC29" s="80">
        <f t="shared" si="31"/>
        <v>0.25555491318340368</v>
      </c>
      <c r="AD29" s="80">
        <f t="shared" si="31"/>
        <v>5.4344684049257096E-2</v>
      </c>
      <c r="AE29" s="80">
        <f t="shared" si="31"/>
        <v>0.12967566630051455</v>
      </c>
      <c r="AF29" s="80">
        <f t="shared" si="31"/>
        <v>0.19741380971652117</v>
      </c>
      <c r="AG29" s="80">
        <f t="shared" si="31"/>
        <v>0.27754331194234066</v>
      </c>
      <c r="AH29" s="80">
        <f t="shared" si="31"/>
        <v>5.0895145593648224E-2</v>
      </c>
      <c r="AI29" s="80">
        <f t="shared" si="31"/>
        <v>3.4572469214314623E-2</v>
      </c>
      <c r="AJ29" s="80">
        <f t="shared" si="31"/>
        <v>1</v>
      </c>
    </row>
    <row r="30" spans="2:36" x14ac:dyDescent="0.25">
      <c r="B30" s="79" t="s">
        <v>54</v>
      </c>
      <c r="C30" s="79"/>
      <c r="D30" s="79"/>
      <c r="E30" s="80">
        <f t="shared" si="28"/>
        <v>0.24441638634743254</v>
      </c>
      <c r="F30" s="80">
        <f t="shared" si="28"/>
        <v>6.4204882737046429E-2</v>
      </c>
      <c r="G30" s="80">
        <f t="shared" si="28"/>
        <v>9.6910363802542185E-2</v>
      </c>
      <c r="H30" s="80">
        <f t="shared" si="28"/>
        <v>0.13751503673202736</v>
      </c>
      <c r="I30" s="80">
        <f t="shared" si="28"/>
        <v>0.33648986924717406</v>
      </c>
      <c r="J30" s="80">
        <f t="shared" si="28"/>
        <v>7.5226061365570834E-2</v>
      </c>
      <c r="K30" s="80">
        <f t="shared" si="28"/>
        <v>4.5237399768206614E-2</v>
      </c>
      <c r="L30" s="80">
        <f t="shared" si="28"/>
        <v>1</v>
      </c>
      <c r="M30" s="80">
        <f t="shared" si="32"/>
        <v>0.24441638634743254</v>
      </c>
      <c r="N30" s="80">
        <f t="shared" si="29"/>
        <v>6.4204882737046429E-2</v>
      </c>
      <c r="O30" s="80">
        <f t="shared" si="29"/>
        <v>9.6910363802542185E-2</v>
      </c>
      <c r="P30" s="80">
        <f t="shared" si="29"/>
        <v>0.13751503673202736</v>
      </c>
      <c r="Q30" s="80">
        <f t="shared" si="29"/>
        <v>0.33648986924717406</v>
      </c>
      <c r="R30" s="80">
        <f t="shared" si="29"/>
        <v>7.5226061365570834E-2</v>
      </c>
      <c r="S30" s="80">
        <f t="shared" si="29"/>
        <v>4.5237399768206614E-2</v>
      </c>
      <c r="T30" s="80">
        <f t="shared" si="29"/>
        <v>1</v>
      </c>
      <c r="U30" s="80">
        <f t="shared" si="30"/>
        <v>0.23764817631002011</v>
      </c>
      <c r="V30" s="80">
        <f t="shared" si="30"/>
        <v>6.3986260560035688E-2</v>
      </c>
      <c r="W30" s="80">
        <f t="shared" si="30"/>
        <v>0.10332084438709017</v>
      </c>
      <c r="X30" s="80">
        <f t="shared" si="30"/>
        <v>0.1329169285187726</v>
      </c>
      <c r="Y30" s="80">
        <f t="shared" si="30"/>
        <v>0.34345241807427163</v>
      </c>
      <c r="Z30" s="80">
        <f t="shared" si="30"/>
        <v>7.6219351310379893E-2</v>
      </c>
      <c r="AA30" s="80">
        <f t="shared" si="30"/>
        <v>4.2456020839429891E-2</v>
      </c>
      <c r="AB30" s="80">
        <f t="shared" si="30"/>
        <v>1</v>
      </c>
      <c r="AC30" s="80">
        <f t="shared" si="31"/>
        <v>0.23708761471238973</v>
      </c>
      <c r="AD30" s="80">
        <f t="shared" si="31"/>
        <v>6.1280461674713599E-2</v>
      </c>
      <c r="AE30" s="80">
        <f t="shared" si="31"/>
        <v>0.10286419894167802</v>
      </c>
      <c r="AF30" s="80">
        <f t="shared" si="31"/>
        <v>0.13294098601072288</v>
      </c>
      <c r="AG30" s="80">
        <f t="shared" si="31"/>
        <v>0.34967161544883457</v>
      </c>
      <c r="AH30" s="80">
        <f t="shared" si="31"/>
        <v>7.1289127598586785E-2</v>
      </c>
      <c r="AI30" s="80">
        <f t="shared" si="31"/>
        <v>4.4865995613074437E-2</v>
      </c>
      <c r="AJ30" s="80">
        <f t="shared" si="31"/>
        <v>1</v>
      </c>
    </row>
    <row r="31" spans="2:36" x14ac:dyDescent="0.25">
      <c r="B31" s="1" t="s">
        <v>32</v>
      </c>
      <c r="C31" s="1" t="s">
        <v>24</v>
      </c>
      <c r="D31" t="s">
        <v>25</v>
      </c>
      <c r="E31" s="72">
        <f t="shared" si="28"/>
        <v>0.14845799555335296</v>
      </c>
      <c r="F31" s="72">
        <f t="shared" si="28"/>
        <v>3.560500315993835E-2</v>
      </c>
      <c r="G31" s="72">
        <f t="shared" si="28"/>
        <v>0.10661495582906325</v>
      </c>
      <c r="H31" s="72">
        <f t="shared" si="28"/>
        <v>9.5120964258596619E-2</v>
      </c>
      <c r="I31" s="72">
        <f t="shared" si="28"/>
        <v>0.54850164362260789</v>
      </c>
      <c r="J31" s="72">
        <f t="shared" si="28"/>
        <v>3.8583074551811619E-2</v>
      </c>
      <c r="K31" s="72">
        <f t="shared" si="28"/>
        <v>2.7116363024629331E-2</v>
      </c>
      <c r="L31" s="72">
        <f t="shared" si="28"/>
        <v>1</v>
      </c>
      <c r="M31" s="72">
        <f t="shared" si="32"/>
        <v>0.14845799555335296</v>
      </c>
      <c r="N31" s="72">
        <f t="shared" si="29"/>
        <v>3.560500315993835E-2</v>
      </c>
      <c r="O31" s="72">
        <f t="shared" si="29"/>
        <v>0.10661495582906325</v>
      </c>
      <c r="P31" s="72">
        <f t="shared" si="29"/>
        <v>9.5120964258596619E-2</v>
      </c>
      <c r="Q31" s="72">
        <f t="shared" si="29"/>
        <v>0.54850164362260789</v>
      </c>
      <c r="R31" s="72">
        <f t="shared" si="29"/>
        <v>3.8583074551811619E-2</v>
      </c>
      <c r="S31" s="72">
        <f t="shared" si="29"/>
        <v>2.7116363024629331E-2</v>
      </c>
      <c r="T31" s="72">
        <f t="shared" si="29"/>
        <v>1</v>
      </c>
      <c r="U31" s="72">
        <f t="shared" si="30"/>
        <v>0.1471953403740813</v>
      </c>
      <c r="V31" s="72">
        <f t="shared" si="30"/>
        <v>3.6500719752576141E-2</v>
      </c>
      <c r="W31" s="72">
        <f t="shared" si="30"/>
        <v>0.11888982322116595</v>
      </c>
      <c r="X31" s="72">
        <f t="shared" si="30"/>
        <v>9.4750794578339015E-2</v>
      </c>
      <c r="Y31" s="72">
        <f t="shared" si="30"/>
        <v>0.54162450294314668</v>
      </c>
      <c r="Z31" s="72">
        <f t="shared" si="30"/>
        <v>3.691879385621101E-2</v>
      </c>
      <c r="AA31" s="72">
        <f t="shared" si="30"/>
        <v>2.41200252744799E-2</v>
      </c>
      <c r="AB31" s="72">
        <f t="shared" si="30"/>
        <v>1</v>
      </c>
      <c r="AC31" s="72">
        <f t="shared" si="31"/>
        <v>0.13893832957794483</v>
      </c>
      <c r="AD31" s="72">
        <f t="shared" si="31"/>
        <v>3.539374775150058E-2</v>
      </c>
      <c r="AE31" s="72">
        <f t="shared" si="31"/>
        <v>0.12226629807055081</v>
      </c>
      <c r="AF31" s="72">
        <f t="shared" si="31"/>
        <v>9.5956487985912553E-2</v>
      </c>
      <c r="AG31" s="72">
        <f t="shared" si="31"/>
        <v>0.54623388180940302</v>
      </c>
      <c r="AH31" s="72">
        <f t="shared" si="31"/>
        <v>3.752863878211804E-2</v>
      </c>
      <c r="AI31" s="72">
        <f t="shared" si="31"/>
        <v>2.3682616022570199E-2</v>
      </c>
      <c r="AJ31" s="72">
        <f t="shared" si="31"/>
        <v>1</v>
      </c>
    </row>
    <row r="32" spans="2:36" x14ac:dyDescent="0.25">
      <c r="B32" s="1"/>
      <c r="C32" s="1"/>
      <c r="D32" t="s">
        <v>26</v>
      </c>
      <c r="E32" s="72">
        <f t="shared" si="28"/>
        <v>0.31713433575165895</v>
      </c>
      <c r="F32" s="72">
        <f t="shared" si="28"/>
        <v>0.12949566042993219</v>
      </c>
      <c r="G32" s="72">
        <f t="shared" si="28"/>
        <v>9.7214625537931244E-3</v>
      </c>
      <c r="H32" s="72">
        <f t="shared" si="28"/>
        <v>6.1115181787221744E-2</v>
      </c>
      <c r="I32" s="72">
        <f t="shared" si="28"/>
        <v>0.11505794693443688</v>
      </c>
      <c r="J32" s="72">
        <f t="shared" si="28"/>
        <v>0.28122065243191363</v>
      </c>
      <c r="K32" s="72">
        <f t="shared" si="28"/>
        <v>8.6254760111043452E-2</v>
      </c>
      <c r="L32" s="72">
        <f t="shared" si="28"/>
        <v>1</v>
      </c>
      <c r="M32" s="72">
        <f t="shared" si="32"/>
        <v>0.31713433575165895</v>
      </c>
      <c r="N32" s="72">
        <f t="shared" si="29"/>
        <v>0.12949566042993219</v>
      </c>
      <c r="O32" s="72">
        <f t="shared" si="29"/>
        <v>9.7214625537931244E-3</v>
      </c>
      <c r="P32" s="72">
        <f t="shared" si="29"/>
        <v>6.1115181787221744E-2</v>
      </c>
      <c r="Q32" s="72">
        <f t="shared" si="29"/>
        <v>0.11505794693443688</v>
      </c>
      <c r="R32" s="72">
        <f t="shared" si="29"/>
        <v>0.28122065243191363</v>
      </c>
      <c r="S32" s="72">
        <f t="shared" si="29"/>
        <v>8.6254760111043452E-2</v>
      </c>
      <c r="T32" s="72">
        <f t="shared" si="29"/>
        <v>1</v>
      </c>
      <c r="U32" s="72">
        <f t="shared" si="30"/>
        <v>0.31336171294237247</v>
      </c>
      <c r="V32" s="72">
        <f t="shared" si="30"/>
        <v>0.13399834805260816</v>
      </c>
      <c r="W32" s="72">
        <f t="shared" si="30"/>
        <v>8.8103860897558086E-3</v>
      </c>
      <c r="X32" s="72">
        <f t="shared" si="30"/>
        <v>5.3677700828091576E-2</v>
      </c>
      <c r="Y32" s="72">
        <f t="shared" si="30"/>
        <v>0.11429146282059428</v>
      </c>
      <c r="Z32" s="72">
        <f t="shared" si="30"/>
        <v>0.29523264925768261</v>
      </c>
      <c r="AA32" s="72">
        <f t="shared" si="30"/>
        <v>8.0627740008895096E-2</v>
      </c>
      <c r="AB32" s="72">
        <f t="shared" si="30"/>
        <v>1</v>
      </c>
      <c r="AC32" s="72">
        <f t="shared" si="31"/>
        <v>0.32388681923008694</v>
      </c>
      <c r="AD32" s="72">
        <f t="shared" si="31"/>
        <v>0.12491130033705872</v>
      </c>
      <c r="AE32" s="72">
        <f t="shared" si="31"/>
        <v>8.8477913783927623E-3</v>
      </c>
      <c r="AF32" s="72">
        <f t="shared" si="31"/>
        <v>5.1978002483590566E-2</v>
      </c>
      <c r="AG32" s="72">
        <f t="shared" si="31"/>
        <v>0.11426734078410503</v>
      </c>
      <c r="AH32" s="72">
        <f t="shared" si="31"/>
        <v>0.29281976228490331</v>
      </c>
      <c r="AI32" s="72">
        <f t="shared" si="31"/>
        <v>8.3288983501862687E-2</v>
      </c>
      <c r="AJ32" s="72">
        <f t="shared" si="31"/>
        <v>1</v>
      </c>
    </row>
    <row r="33" spans="2:36" x14ac:dyDescent="0.25">
      <c r="B33" s="1"/>
      <c r="C33" s="1" t="s">
        <v>27</v>
      </c>
      <c r="D33" s="1"/>
      <c r="E33" s="80">
        <f t="shared" si="28"/>
        <v>0.17890722659706659</v>
      </c>
      <c r="F33" s="80">
        <f t="shared" si="28"/>
        <v>5.2554021099852639E-2</v>
      </c>
      <c r="G33" s="80">
        <f t="shared" si="28"/>
        <v>8.9123869883621074E-2</v>
      </c>
      <c r="H33" s="80">
        <f t="shared" si="28"/>
        <v>8.8982285140494916E-2</v>
      </c>
      <c r="I33" s="80">
        <f t="shared" si="28"/>
        <v>0.4702569576792025</v>
      </c>
      <c r="J33" s="80">
        <f t="shared" si="28"/>
        <v>8.2383690927957581E-2</v>
      </c>
      <c r="K33" s="80">
        <f t="shared" si="28"/>
        <v>3.7791948671804701E-2</v>
      </c>
      <c r="L33" s="80">
        <f t="shared" si="28"/>
        <v>1</v>
      </c>
      <c r="M33" s="80">
        <f t="shared" si="32"/>
        <v>0.17890722659706659</v>
      </c>
      <c r="N33" s="80">
        <f t="shared" si="29"/>
        <v>5.2554021099852639E-2</v>
      </c>
      <c r="O33" s="80">
        <f t="shared" si="29"/>
        <v>8.9123869883621074E-2</v>
      </c>
      <c r="P33" s="80">
        <f t="shared" si="29"/>
        <v>8.8982285140494916E-2</v>
      </c>
      <c r="Q33" s="80">
        <f t="shared" si="29"/>
        <v>0.4702569576792025</v>
      </c>
      <c r="R33" s="80">
        <f t="shared" si="29"/>
        <v>8.2383690927957581E-2</v>
      </c>
      <c r="S33" s="80">
        <f t="shared" si="29"/>
        <v>3.7791948671804701E-2</v>
      </c>
      <c r="T33" s="80">
        <f t="shared" si="29"/>
        <v>1</v>
      </c>
      <c r="U33" s="80">
        <f t="shared" si="30"/>
        <v>0.17764041194229083</v>
      </c>
      <c r="V33" s="80">
        <f t="shared" si="30"/>
        <v>5.4364275569835391E-2</v>
      </c>
      <c r="W33" s="80">
        <f t="shared" si="30"/>
        <v>9.8721023181454842E-2</v>
      </c>
      <c r="X33" s="80">
        <f t="shared" si="30"/>
        <v>8.722536533879692E-2</v>
      </c>
      <c r="Y33" s="80">
        <f t="shared" si="30"/>
        <v>0.46332836643306713</v>
      </c>
      <c r="Z33" s="80">
        <f t="shared" si="30"/>
        <v>8.4247165374496516E-2</v>
      </c>
      <c r="AA33" s="80">
        <f t="shared" si="30"/>
        <v>3.4473392160058361E-2</v>
      </c>
      <c r="AB33" s="80">
        <f t="shared" si="30"/>
        <v>1</v>
      </c>
      <c r="AC33" s="80">
        <f t="shared" si="31"/>
        <v>0.1714739338711439</v>
      </c>
      <c r="AD33" s="80">
        <f t="shared" si="31"/>
        <v>5.1141417136080641E-2</v>
      </c>
      <c r="AE33" s="80">
        <f t="shared" si="31"/>
        <v>0.10231404184936102</v>
      </c>
      <c r="AF33" s="80">
        <f t="shared" si="31"/>
        <v>8.8219919796526602E-2</v>
      </c>
      <c r="AG33" s="80">
        <f t="shared" si="31"/>
        <v>0.470243575140044</v>
      </c>
      <c r="AH33" s="80">
        <f t="shared" si="31"/>
        <v>8.2438716120274008E-2</v>
      </c>
      <c r="AI33" s="80">
        <f t="shared" si="31"/>
        <v>3.4168396086569817E-2</v>
      </c>
      <c r="AJ33" s="80">
        <f t="shared" si="31"/>
        <v>1</v>
      </c>
    </row>
    <row r="34" spans="2:36" x14ac:dyDescent="0.25">
      <c r="B34" s="1"/>
      <c r="C34" s="1" t="s">
        <v>28</v>
      </c>
      <c r="D34" t="s">
        <v>25</v>
      </c>
      <c r="E34" s="72">
        <f t="shared" si="28"/>
        <v>0.15080713678844521</v>
      </c>
      <c r="F34" s="72">
        <f t="shared" si="28"/>
        <v>3.0222114334263868E-2</v>
      </c>
      <c r="G34" s="72">
        <f t="shared" si="28"/>
        <v>0.1317514261439495</v>
      </c>
      <c r="H34" s="72">
        <f t="shared" si="28"/>
        <v>0.10483675203301372</v>
      </c>
      <c r="I34" s="72">
        <f t="shared" si="28"/>
        <v>0.53258890642068213</v>
      </c>
      <c r="J34" s="72">
        <f t="shared" si="28"/>
        <v>3.3863332928753487E-2</v>
      </c>
      <c r="K34" s="72">
        <f t="shared" si="28"/>
        <v>1.5930331350892099E-2</v>
      </c>
      <c r="L34" s="72">
        <f t="shared" si="28"/>
        <v>1</v>
      </c>
      <c r="M34" s="72">
        <f t="shared" si="32"/>
        <v>0.15080713678844521</v>
      </c>
      <c r="N34" s="72">
        <f t="shared" si="29"/>
        <v>3.0222114334263868E-2</v>
      </c>
      <c r="O34" s="72">
        <f t="shared" si="29"/>
        <v>0.1317514261439495</v>
      </c>
      <c r="P34" s="72">
        <f t="shared" si="29"/>
        <v>0.10483675203301372</v>
      </c>
      <c r="Q34" s="72">
        <f t="shared" si="29"/>
        <v>0.53258890642068213</v>
      </c>
      <c r="R34" s="72">
        <f t="shared" si="29"/>
        <v>3.3863332928753487E-2</v>
      </c>
      <c r="S34" s="72">
        <f t="shared" si="29"/>
        <v>1.5930331350892099E-2</v>
      </c>
      <c r="T34" s="72">
        <f t="shared" si="29"/>
        <v>1</v>
      </c>
      <c r="U34" s="72">
        <f t="shared" si="30"/>
        <v>0.1244816765661773</v>
      </c>
      <c r="V34" s="72">
        <f t="shared" si="30"/>
        <v>2.9754566849714222E-2</v>
      </c>
      <c r="W34" s="72">
        <f t="shared" si="30"/>
        <v>0.14846464193656841</v>
      </c>
      <c r="X34" s="72">
        <f t="shared" si="30"/>
        <v>0.10982853300459487</v>
      </c>
      <c r="Y34" s="72">
        <f t="shared" si="30"/>
        <v>0.53829989913706155</v>
      </c>
      <c r="Z34" s="72">
        <f t="shared" si="30"/>
        <v>3.376106690574919E-2</v>
      </c>
      <c r="AA34" s="72">
        <f t="shared" si="30"/>
        <v>1.5409615600134484E-2</v>
      </c>
      <c r="AB34" s="72">
        <f t="shared" si="30"/>
        <v>1</v>
      </c>
      <c r="AC34" s="72">
        <f t="shared" si="31"/>
        <v>9.621416386947669E-2</v>
      </c>
      <c r="AD34" s="72">
        <f t="shared" si="31"/>
        <v>3.004457161723436E-2</v>
      </c>
      <c r="AE34" s="72">
        <f t="shared" si="31"/>
        <v>0.16915203873878831</v>
      </c>
      <c r="AF34" s="72">
        <f t="shared" si="31"/>
        <v>0.12199416717107797</v>
      </c>
      <c r="AG34" s="72">
        <f t="shared" si="31"/>
        <v>0.53593242722720524</v>
      </c>
      <c r="AH34" s="72">
        <f t="shared" si="31"/>
        <v>3.3346172893853519E-2</v>
      </c>
      <c r="AI34" s="72">
        <f t="shared" si="31"/>
        <v>1.3316458482363947E-2</v>
      </c>
      <c r="AJ34" s="72">
        <f t="shared" si="31"/>
        <v>1</v>
      </c>
    </row>
    <row r="35" spans="2:36" x14ac:dyDescent="0.25">
      <c r="B35" s="1"/>
      <c r="C35" s="1"/>
      <c r="D35" t="s">
        <v>26</v>
      </c>
      <c r="E35" s="72">
        <f t="shared" si="28"/>
        <v>0.34869760960445922</v>
      </c>
      <c r="F35" s="72">
        <f t="shared" si="28"/>
        <v>6.4422767713581311E-2</v>
      </c>
      <c r="G35" s="72">
        <f t="shared" si="28"/>
        <v>1.2005574016507665E-2</v>
      </c>
      <c r="H35" s="72">
        <f t="shared" si="28"/>
        <v>0.19916389752385036</v>
      </c>
      <c r="I35" s="72">
        <f t="shared" si="28"/>
        <v>9.8295637260156499E-2</v>
      </c>
      <c r="J35" s="72">
        <f t="shared" si="28"/>
        <v>0.21395647979419016</v>
      </c>
      <c r="K35" s="72">
        <f t="shared" si="28"/>
        <v>6.3458034087254797E-2</v>
      </c>
      <c r="L35" s="72">
        <f t="shared" si="28"/>
        <v>1</v>
      </c>
      <c r="M35" s="72">
        <f t="shared" si="32"/>
        <v>0.34869760960445922</v>
      </c>
      <c r="N35" s="72">
        <f t="shared" si="29"/>
        <v>6.4422767713581311E-2</v>
      </c>
      <c r="O35" s="72">
        <f t="shared" si="29"/>
        <v>1.2005574016507665E-2</v>
      </c>
      <c r="P35" s="72">
        <f t="shared" si="29"/>
        <v>0.19916389752385036</v>
      </c>
      <c r="Q35" s="72">
        <f t="shared" si="29"/>
        <v>9.8295637260156499E-2</v>
      </c>
      <c r="R35" s="72">
        <f t="shared" si="29"/>
        <v>0.21395647979419016</v>
      </c>
      <c r="S35" s="72">
        <f t="shared" si="29"/>
        <v>6.3458034087254797E-2</v>
      </c>
      <c r="T35" s="72">
        <f t="shared" si="29"/>
        <v>1</v>
      </c>
      <c r="U35" s="72">
        <f t="shared" si="30"/>
        <v>0.3519580388496244</v>
      </c>
      <c r="V35" s="72">
        <f t="shared" si="30"/>
        <v>5.3073743165755437E-2</v>
      </c>
      <c r="W35" s="72">
        <f t="shared" si="30"/>
        <v>9.2456772014046316E-3</v>
      </c>
      <c r="X35" s="72">
        <f t="shared" si="30"/>
        <v>0.21758456683113303</v>
      </c>
      <c r="Y35" s="72">
        <f t="shared" si="30"/>
        <v>9.9568831399742194E-2</v>
      </c>
      <c r="Z35" s="72">
        <f t="shared" si="30"/>
        <v>0.19967106725341158</v>
      </c>
      <c r="AA35" s="72">
        <f t="shared" si="30"/>
        <v>6.8898075298928746E-2</v>
      </c>
      <c r="AB35" s="72">
        <f t="shared" si="30"/>
        <v>1</v>
      </c>
      <c r="AC35" s="72">
        <f t="shared" si="31"/>
        <v>0.42859157909584594</v>
      </c>
      <c r="AD35" s="72">
        <f t="shared" si="31"/>
        <v>6.8481557232526982E-2</v>
      </c>
      <c r="AE35" s="72">
        <f t="shared" si="31"/>
        <v>1.0861132660977503E-2</v>
      </c>
      <c r="AF35" s="72">
        <f t="shared" si="31"/>
        <v>0.2087594329642429</v>
      </c>
      <c r="AG35" s="72">
        <f t="shared" si="31"/>
        <v>7.0315254954510187E-2</v>
      </c>
      <c r="AH35" s="72">
        <f t="shared" si="31"/>
        <v>0.14034840256717682</v>
      </c>
      <c r="AI35" s="72">
        <f t="shared" si="31"/>
        <v>7.2642640524719651E-2</v>
      </c>
      <c r="AJ35" s="72">
        <f t="shared" si="31"/>
        <v>1</v>
      </c>
    </row>
    <row r="36" spans="2:36" x14ac:dyDescent="0.25">
      <c r="B36" s="78"/>
      <c r="C36" s="1" t="s">
        <v>29</v>
      </c>
      <c r="D36" s="1"/>
      <c r="E36" s="80">
        <f t="shared" si="28"/>
        <v>0.19446612273855976</v>
      </c>
      <c r="F36" s="80">
        <f t="shared" si="28"/>
        <v>3.7767529856923256E-2</v>
      </c>
      <c r="G36" s="80">
        <f t="shared" si="28"/>
        <v>0.10533286035237081</v>
      </c>
      <c r="H36" s="80">
        <f t="shared" si="28"/>
        <v>0.12564739269244413</v>
      </c>
      <c r="I36" s="80">
        <f t="shared" si="28"/>
        <v>0.43677426983563911</v>
      </c>
      <c r="J36" s="80">
        <f t="shared" si="28"/>
        <v>7.3595837767529856E-2</v>
      </c>
      <c r="K36" s="80">
        <f t="shared" si="28"/>
        <v>2.641598675653305E-2</v>
      </c>
      <c r="L36" s="80">
        <f t="shared" si="28"/>
        <v>1</v>
      </c>
      <c r="M36" s="80">
        <f t="shared" si="32"/>
        <v>0.19446612273855976</v>
      </c>
      <c r="N36" s="80">
        <f t="shared" si="29"/>
        <v>3.7767529856923256E-2</v>
      </c>
      <c r="O36" s="80">
        <f t="shared" si="29"/>
        <v>0.10533286035237081</v>
      </c>
      <c r="P36" s="80">
        <f t="shared" si="29"/>
        <v>0.12564739269244413</v>
      </c>
      <c r="Q36" s="80">
        <f t="shared" si="29"/>
        <v>0.43677426983563911</v>
      </c>
      <c r="R36" s="80">
        <f t="shared" si="29"/>
        <v>7.3595837767529856E-2</v>
      </c>
      <c r="S36" s="80">
        <f t="shared" si="29"/>
        <v>2.641598675653305E-2</v>
      </c>
      <c r="T36" s="80">
        <f t="shared" si="29"/>
        <v>1</v>
      </c>
      <c r="U36" s="80">
        <f t="shared" si="30"/>
        <v>0.17899255440397951</v>
      </c>
      <c r="V36" s="80">
        <f t="shared" si="30"/>
        <v>3.5342614586551059E-2</v>
      </c>
      <c r="W36" s="80">
        <f t="shared" si="30"/>
        <v>0.11510316251424677</v>
      </c>
      <c r="X36" s="80">
        <f t="shared" si="30"/>
        <v>0.13565045110299209</v>
      </c>
      <c r="Y36" s="80">
        <f t="shared" si="30"/>
        <v>0.43316539022805467</v>
      </c>
      <c r="Z36" s="80">
        <f t="shared" si="30"/>
        <v>7.3518603338268665E-2</v>
      </c>
      <c r="AA36" s="80">
        <f t="shared" si="30"/>
        <v>2.8227223825907265E-2</v>
      </c>
      <c r="AB36" s="80">
        <f t="shared" si="30"/>
        <v>1</v>
      </c>
      <c r="AC36" s="80">
        <f t="shared" si="31"/>
        <v>0.18949035131123207</v>
      </c>
      <c r="AD36" s="80">
        <f t="shared" si="31"/>
        <v>4.0831271647699161E-2</v>
      </c>
      <c r="AE36" s="80">
        <f t="shared" si="31"/>
        <v>0.12473033151904997</v>
      </c>
      <c r="AF36" s="80">
        <f t="shared" si="31"/>
        <v>0.14634339435922811</v>
      </c>
      <c r="AG36" s="80">
        <f t="shared" si="31"/>
        <v>0.40526472043542799</v>
      </c>
      <c r="AH36" s="80">
        <f t="shared" si="31"/>
        <v>6.3374567046016822E-2</v>
      </c>
      <c r="AI36" s="80">
        <f t="shared" si="31"/>
        <v>2.9965363681345867E-2</v>
      </c>
      <c r="AJ36" s="80">
        <f t="shared" si="31"/>
        <v>1</v>
      </c>
    </row>
    <row r="37" spans="2:36" x14ac:dyDescent="0.25">
      <c r="B37" s="79" t="s">
        <v>33</v>
      </c>
      <c r="C37" s="79"/>
      <c r="D37" s="79"/>
      <c r="E37" s="80">
        <f t="shared" si="28"/>
        <v>0.18102489575135472</v>
      </c>
      <c r="F37" s="80">
        <f t="shared" si="28"/>
        <v>5.0541481384917701E-2</v>
      </c>
      <c r="G37" s="80">
        <f t="shared" si="28"/>
        <v>9.1330021195749261E-2</v>
      </c>
      <c r="H37" s="80">
        <f t="shared" si="28"/>
        <v>9.3972649919288775E-2</v>
      </c>
      <c r="I37" s="80">
        <f t="shared" si="28"/>
        <v>0.46569974137001469</v>
      </c>
      <c r="J37" s="80">
        <f t="shared" si="28"/>
        <v>8.1187605717219419E-2</v>
      </c>
      <c r="K37" s="80">
        <f t="shared" si="28"/>
        <v>3.6243604661455445E-2</v>
      </c>
      <c r="L37" s="80">
        <f t="shared" si="28"/>
        <v>1</v>
      </c>
      <c r="M37" s="80">
        <f t="shared" si="32"/>
        <v>0.18102489575135472</v>
      </c>
      <c r="N37" s="80">
        <f t="shared" si="29"/>
        <v>5.0541481384917701E-2</v>
      </c>
      <c r="O37" s="80">
        <f t="shared" si="29"/>
        <v>9.1330021195749261E-2</v>
      </c>
      <c r="P37" s="80">
        <f t="shared" si="29"/>
        <v>9.3972649919288775E-2</v>
      </c>
      <c r="Q37" s="80">
        <f t="shared" si="29"/>
        <v>0.46569974137001469</v>
      </c>
      <c r="R37" s="80">
        <f t="shared" si="29"/>
        <v>8.1187605717219419E-2</v>
      </c>
      <c r="S37" s="80">
        <f t="shared" si="29"/>
        <v>3.6243604661455445E-2</v>
      </c>
      <c r="T37" s="80">
        <f t="shared" si="29"/>
        <v>1</v>
      </c>
      <c r="U37" s="80">
        <f t="shared" si="30"/>
        <v>0.17784875257060231</v>
      </c>
      <c r="V37" s="80">
        <f t="shared" si="30"/>
        <v>5.1433382625436369E-2</v>
      </c>
      <c r="W37" s="80">
        <f t="shared" si="30"/>
        <v>0.1012452137149122</v>
      </c>
      <c r="X37" s="80">
        <f t="shared" si="30"/>
        <v>9.4686792725339045E-2</v>
      </c>
      <c r="Y37" s="80">
        <f t="shared" si="30"/>
        <v>0.45868079889314334</v>
      </c>
      <c r="Z37" s="80">
        <f t="shared" si="30"/>
        <v>8.2594088558378312E-2</v>
      </c>
      <c r="AA37" s="80">
        <f t="shared" si="30"/>
        <v>3.3510970912188388E-2</v>
      </c>
      <c r="AB37" s="80">
        <f t="shared" si="30"/>
        <v>1</v>
      </c>
      <c r="AC37" s="80">
        <f t="shared" si="31"/>
        <v>0.17444024075105988</v>
      </c>
      <c r="AD37" s="80">
        <f t="shared" si="31"/>
        <v>4.9443906762732463E-2</v>
      </c>
      <c r="AE37" s="80">
        <f t="shared" si="31"/>
        <v>0.10600476418583583</v>
      </c>
      <c r="AF37" s="80">
        <f t="shared" si="31"/>
        <v>9.778963936221173E-2</v>
      </c>
      <c r="AG37" s="80">
        <f t="shared" si="31"/>
        <v>0.45954515385843653</v>
      </c>
      <c r="AH37" s="80">
        <f t="shared" si="31"/>
        <v>7.9299905824233477E-2</v>
      </c>
      <c r="AI37" s="80">
        <f t="shared" si="31"/>
        <v>3.3476389255490055E-2</v>
      </c>
      <c r="AJ37" s="80">
        <f t="shared" si="31"/>
        <v>1</v>
      </c>
    </row>
    <row r="40" spans="2:36" ht="75" x14ac:dyDescent="0.25">
      <c r="B40" s="75"/>
      <c r="C40" s="75"/>
      <c r="D40" s="75"/>
      <c r="E40" s="76" t="s">
        <v>15</v>
      </c>
      <c r="F40" s="76" t="s">
        <v>16</v>
      </c>
      <c r="G40" s="76" t="s">
        <v>17</v>
      </c>
      <c r="H40" s="76" t="s">
        <v>18</v>
      </c>
      <c r="I40" s="76" t="s">
        <v>19</v>
      </c>
      <c r="J40" s="76" t="s">
        <v>20</v>
      </c>
      <c r="K40" s="76" t="s">
        <v>21</v>
      </c>
      <c r="L40" s="75"/>
    </row>
    <row r="41" spans="2:36" x14ac:dyDescent="0.25">
      <c r="B41" s="1" t="s">
        <v>53</v>
      </c>
      <c r="C41" s="1" t="s">
        <v>24</v>
      </c>
      <c r="D41" t="s">
        <v>25</v>
      </c>
      <c r="E41" s="72">
        <f t="shared" ref="E41:K54" si="33">+E24*50%+U24*30%+AC24*20%</f>
        <v>0.2213570005583097</v>
      </c>
      <c r="F41" s="72">
        <f t="shared" si="33"/>
        <v>4.9324052364982225E-2</v>
      </c>
      <c r="G41" s="72">
        <f t="shared" si="33"/>
        <v>0.11614338266562016</v>
      </c>
      <c r="H41" s="72">
        <f t="shared" si="33"/>
        <v>0.14342451299802109</v>
      </c>
      <c r="I41" s="72">
        <f t="shared" si="33"/>
        <v>0.40128260631990781</v>
      </c>
      <c r="J41" s="72">
        <f t="shared" si="33"/>
        <v>2.9840715299798565E-2</v>
      </c>
      <c r="K41" s="72">
        <f t="shared" si="33"/>
        <v>3.8627729793360474E-2</v>
      </c>
      <c r="L41" s="81">
        <f t="shared" ref="L41:L54" si="34">+SUM(E41:K41)</f>
        <v>1</v>
      </c>
    </row>
    <row r="42" spans="2:36" x14ac:dyDescent="0.25">
      <c r="B42" s="1"/>
      <c r="C42" s="1"/>
      <c r="D42" t="s">
        <v>26</v>
      </c>
      <c r="E42" s="72">
        <f t="shared" si="33"/>
        <v>0.3176466619092313</v>
      </c>
      <c r="F42" s="72">
        <f t="shared" si="33"/>
        <v>0.14218746100790586</v>
      </c>
      <c r="G42" s="72">
        <f t="shared" si="33"/>
        <v>7.6363158154310311E-3</v>
      </c>
      <c r="H42" s="72">
        <f t="shared" si="33"/>
        <v>5.1097603478502944E-2</v>
      </c>
      <c r="I42" s="72">
        <f t="shared" si="33"/>
        <v>0.10605516266676053</v>
      </c>
      <c r="J42" s="72">
        <f t="shared" si="33"/>
        <v>0.29443206503430119</v>
      </c>
      <c r="K42" s="72">
        <f t="shared" si="33"/>
        <v>8.0944730087867095E-2</v>
      </c>
      <c r="L42" s="81">
        <f t="shared" si="34"/>
        <v>0.99999999999999989</v>
      </c>
    </row>
    <row r="43" spans="2:36" x14ac:dyDescent="0.25">
      <c r="B43" s="1"/>
      <c r="C43" s="1" t="s">
        <v>27</v>
      </c>
      <c r="D43" s="1"/>
      <c r="E43" s="72">
        <f t="shared" si="33"/>
        <v>0.23867803687055372</v>
      </c>
      <c r="F43" s="72">
        <f t="shared" si="33"/>
        <v>6.6057249120259565E-2</v>
      </c>
      <c r="G43" s="72">
        <f t="shared" si="33"/>
        <v>9.6596161039906675E-2</v>
      </c>
      <c r="H43" s="72">
        <f t="shared" si="33"/>
        <v>0.126787936025298</v>
      </c>
      <c r="I43" s="72">
        <f t="shared" si="33"/>
        <v>0.34813279848477707</v>
      </c>
      <c r="J43" s="72">
        <f t="shared" si="33"/>
        <v>7.7495012051023132E-2</v>
      </c>
      <c r="K43" s="72">
        <f t="shared" si="33"/>
        <v>4.6252806408181787E-2</v>
      </c>
      <c r="L43" s="81">
        <f t="shared" si="34"/>
        <v>1</v>
      </c>
    </row>
    <row r="44" spans="2:36" x14ac:dyDescent="0.25">
      <c r="B44" s="1"/>
      <c r="C44" s="1" t="s">
        <v>28</v>
      </c>
      <c r="D44" t="s">
        <v>25</v>
      </c>
      <c r="E44" s="72">
        <f t="shared" si="33"/>
        <v>0.21792856441093827</v>
      </c>
      <c r="F44" s="72">
        <f t="shared" si="33"/>
        <v>4.3690830407611236E-2</v>
      </c>
      <c r="G44" s="72">
        <f t="shared" si="33"/>
        <v>0.15380609982565388</v>
      </c>
      <c r="H44" s="72">
        <f t="shared" si="33"/>
        <v>0.17331935441751475</v>
      </c>
      <c r="I44" s="72">
        <f t="shared" si="33"/>
        <v>0.36853893660825177</v>
      </c>
      <c r="J44" s="72">
        <f t="shared" si="33"/>
        <v>1.9740195421644707E-2</v>
      </c>
      <c r="K44" s="72">
        <f t="shared" si="33"/>
        <v>2.2976018908385382E-2</v>
      </c>
      <c r="L44" s="81">
        <f t="shared" si="34"/>
        <v>1</v>
      </c>
    </row>
    <row r="45" spans="2:36" x14ac:dyDescent="0.25">
      <c r="B45" s="1"/>
      <c r="C45" s="1"/>
      <c r="D45" t="s">
        <v>26</v>
      </c>
      <c r="E45" s="72">
        <f t="shared" si="33"/>
        <v>0.36811145796308525</v>
      </c>
      <c r="F45" s="72">
        <f t="shared" si="33"/>
        <v>6.6313029940788609E-2</v>
      </c>
      <c r="G45" s="72">
        <f t="shared" si="33"/>
        <v>8.1204830098127734E-3</v>
      </c>
      <c r="H45" s="72">
        <f t="shared" si="33"/>
        <v>0.21516696726064652</v>
      </c>
      <c r="I45" s="72">
        <f t="shared" si="33"/>
        <v>8.6259125242605636E-2</v>
      </c>
      <c r="J45" s="72">
        <f t="shared" si="33"/>
        <v>0.1902099066387149</v>
      </c>
      <c r="K45" s="72">
        <f t="shared" si="33"/>
        <v>6.5819029944346338E-2</v>
      </c>
      <c r="L45" s="81">
        <f t="shared" si="34"/>
        <v>0.99999999999999989</v>
      </c>
    </row>
    <row r="46" spans="2:36" x14ac:dyDescent="0.25">
      <c r="B46" s="78"/>
      <c r="C46" s="1" t="s">
        <v>29</v>
      </c>
      <c r="D46" s="1"/>
      <c r="E46" s="72">
        <f t="shared" si="33"/>
        <v>0.25403839441630055</v>
      </c>
      <c r="F46" s="72">
        <f t="shared" si="33"/>
        <v>4.8988065769902771E-2</v>
      </c>
      <c r="G46" s="72">
        <f t="shared" si="33"/>
        <v>0.11942992475227585</v>
      </c>
      <c r="H46" s="72">
        <f t="shared" si="33"/>
        <v>0.18310387718404861</v>
      </c>
      <c r="I46" s="72">
        <f t="shared" si="33"/>
        <v>0.302299553437687</v>
      </c>
      <c r="J46" s="72">
        <f t="shared" si="33"/>
        <v>5.9047297433263056E-2</v>
      </c>
      <c r="K46" s="72">
        <f t="shared" si="33"/>
        <v>3.3092887006522242E-2</v>
      </c>
      <c r="L46" s="81">
        <f t="shared" si="34"/>
        <v>1</v>
      </c>
    </row>
    <row r="47" spans="2:36" x14ac:dyDescent="0.25">
      <c r="B47" s="79" t="s">
        <v>54</v>
      </c>
      <c r="C47" s="79"/>
      <c r="D47" s="79"/>
      <c r="E47" s="72">
        <f t="shared" si="33"/>
        <v>0.24092016900920024</v>
      </c>
      <c r="F47" s="72">
        <f t="shared" si="33"/>
        <v>6.3554411871476646E-2</v>
      </c>
      <c r="G47" s="72">
        <f t="shared" si="33"/>
        <v>0.10002427500573374</v>
      </c>
      <c r="H47" s="72">
        <f t="shared" si="33"/>
        <v>0.13522079412379004</v>
      </c>
      <c r="I47" s="72">
        <f t="shared" si="33"/>
        <v>0.34121498313563542</v>
      </c>
      <c r="J47" s="72">
        <f t="shared" si="33"/>
        <v>7.4736661595616746E-2</v>
      </c>
      <c r="K47" s="72">
        <f t="shared" si="33"/>
        <v>4.4328705258547166E-2</v>
      </c>
      <c r="L47" s="81">
        <f t="shared" si="34"/>
        <v>1</v>
      </c>
    </row>
    <row r="48" spans="2:36" x14ac:dyDescent="0.25">
      <c r="B48" s="1" t="s">
        <v>32</v>
      </c>
      <c r="C48" s="1" t="s">
        <v>24</v>
      </c>
      <c r="D48" t="s">
        <v>25</v>
      </c>
      <c r="E48" s="72">
        <f t="shared" si="33"/>
        <v>0.14617526580448983</v>
      </c>
      <c r="F48" s="72">
        <f t="shared" si="33"/>
        <v>3.5831467056042135E-2</v>
      </c>
      <c r="G48" s="72">
        <f t="shared" si="33"/>
        <v>0.11342768449499158</v>
      </c>
      <c r="H48" s="72">
        <f t="shared" si="33"/>
        <v>9.5177018099982524E-2</v>
      </c>
      <c r="I48" s="72">
        <f t="shared" si="33"/>
        <v>0.5459849490561286</v>
      </c>
      <c r="J48" s="72">
        <f t="shared" si="33"/>
        <v>3.7872903189192716E-2</v>
      </c>
      <c r="K48" s="72">
        <f t="shared" si="33"/>
        <v>2.5530712299172677E-2</v>
      </c>
      <c r="L48" s="81">
        <f t="shared" si="34"/>
        <v>1</v>
      </c>
    </row>
    <row r="49" spans="2:37" x14ac:dyDescent="0.25">
      <c r="B49" s="1"/>
      <c r="C49" s="1"/>
      <c r="D49" t="s">
        <v>26</v>
      </c>
      <c r="E49" s="72">
        <f t="shared" si="33"/>
        <v>0.31735304560455863</v>
      </c>
      <c r="F49" s="72">
        <f t="shared" si="33"/>
        <v>0.12992959469816029</v>
      </c>
      <c r="G49" s="72">
        <f t="shared" si="33"/>
        <v>9.2734053795018572E-3</v>
      </c>
      <c r="H49" s="72">
        <f t="shared" si="33"/>
        <v>5.705650163875646E-2</v>
      </c>
      <c r="I49" s="72">
        <f t="shared" si="33"/>
        <v>0.11466988047021773</v>
      </c>
      <c r="J49" s="72">
        <f t="shared" si="33"/>
        <v>0.28774407345024228</v>
      </c>
      <c r="K49" s="72">
        <f t="shared" si="33"/>
        <v>8.397349875856279E-2</v>
      </c>
      <c r="L49" s="81">
        <f t="shared" si="34"/>
        <v>1</v>
      </c>
    </row>
    <row r="50" spans="2:37" x14ac:dyDescent="0.25">
      <c r="B50" s="1"/>
      <c r="C50" s="1" t="s">
        <v>27</v>
      </c>
      <c r="D50" s="1"/>
      <c r="E50" s="72">
        <f t="shared" si="33"/>
        <v>0.17704052365544934</v>
      </c>
      <c r="F50" s="72">
        <f t="shared" si="33"/>
        <v>5.2814576648093067E-2</v>
      </c>
      <c r="G50" s="72">
        <f t="shared" si="33"/>
        <v>9.4641050266119187E-2</v>
      </c>
      <c r="H50" s="72">
        <f t="shared" si="33"/>
        <v>8.8302736131191856E-2</v>
      </c>
      <c r="I50" s="72">
        <f t="shared" si="33"/>
        <v>0.46817570379753021</v>
      </c>
      <c r="J50" s="72">
        <f t="shared" si="33"/>
        <v>8.2953738300382551E-2</v>
      </c>
      <c r="K50" s="72">
        <f t="shared" si="33"/>
        <v>3.6071671201233821E-2</v>
      </c>
      <c r="L50" s="81">
        <f t="shared" si="34"/>
        <v>1</v>
      </c>
    </row>
    <row r="51" spans="2:37" x14ac:dyDescent="0.25">
      <c r="B51" s="1"/>
      <c r="C51" s="1" t="s">
        <v>28</v>
      </c>
      <c r="D51" t="s">
        <v>25</v>
      </c>
      <c r="E51" s="72">
        <f t="shared" si="33"/>
        <v>0.13199090413797113</v>
      </c>
      <c r="F51" s="72">
        <f t="shared" si="33"/>
        <v>3.0046341545493072E-2</v>
      </c>
      <c r="G51" s="72">
        <f t="shared" si="33"/>
        <v>0.14424551340070293</v>
      </c>
      <c r="H51" s="72">
        <f t="shared" si="33"/>
        <v>0.10976576935210092</v>
      </c>
      <c r="I51" s="72">
        <f t="shared" si="33"/>
        <v>0.53497090839690054</v>
      </c>
      <c r="J51" s="72">
        <f t="shared" si="33"/>
        <v>3.3729221114872199E-2</v>
      </c>
      <c r="K51" s="72">
        <f t="shared" si="33"/>
        <v>1.5251342051959183E-2</v>
      </c>
      <c r="L51" s="81">
        <f t="shared" si="34"/>
        <v>1</v>
      </c>
    </row>
    <row r="52" spans="2:37" x14ac:dyDescent="0.25">
      <c r="B52" s="1"/>
      <c r="C52" s="1"/>
      <c r="D52" t="s">
        <v>26</v>
      </c>
      <c r="E52" s="72">
        <f t="shared" si="33"/>
        <v>0.36565453227628608</v>
      </c>
      <c r="F52" s="72">
        <f t="shared" si="33"/>
        <v>6.1829818253022688E-2</v>
      </c>
      <c r="G52" s="72">
        <f t="shared" si="33"/>
        <v>1.0948716700870722E-2</v>
      </c>
      <c r="H52" s="72">
        <f t="shared" si="33"/>
        <v>0.20660920540411368</v>
      </c>
      <c r="I52" s="72">
        <f t="shared" si="33"/>
        <v>9.3081519040902935E-2</v>
      </c>
      <c r="J52" s="72">
        <f t="shared" si="33"/>
        <v>0.19494924058655391</v>
      </c>
      <c r="K52" s="72">
        <f t="shared" si="33"/>
        <v>6.6926967738249951E-2</v>
      </c>
      <c r="L52" s="81">
        <f t="shared" si="34"/>
        <v>0.99999999999999989</v>
      </c>
    </row>
    <row r="53" spans="2:37" x14ac:dyDescent="0.25">
      <c r="B53" s="78"/>
      <c r="C53" s="1" t="s">
        <v>29</v>
      </c>
      <c r="D53" s="1"/>
      <c r="E53" s="72">
        <f t="shared" si="33"/>
        <v>0.18882889795272015</v>
      </c>
      <c r="F53" s="72">
        <f t="shared" si="33"/>
        <v>3.7652803633966773E-2</v>
      </c>
      <c r="G53" s="72">
        <f t="shared" si="33"/>
        <v>0.11214344523426943</v>
      </c>
      <c r="H53" s="72">
        <f t="shared" si="33"/>
        <v>0.13278751054896532</v>
      </c>
      <c r="I53" s="72">
        <f t="shared" si="33"/>
        <v>0.42938969607332156</v>
      </c>
      <c r="J53" s="72">
        <f t="shared" si="33"/>
        <v>7.1528413294448895E-2</v>
      </c>
      <c r="K53" s="72">
        <f t="shared" si="33"/>
        <v>2.7669233262307878E-2</v>
      </c>
      <c r="L53" s="81">
        <f t="shared" si="34"/>
        <v>1</v>
      </c>
    </row>
    <row r="54" spans="2:37" x14ac:dyDescent="0.25">
      <c r="B54" s="79"/>
      <c r="C54" s="79"/>
      <c r="D54" s="79"/>
      <c r="E54" s="72">
        <f t="shared" si="33"/>
        <v>0.17875512179707004</v>
      </c>
      <c r="F54" s="72">
        <f t="shared" si="33"/>
        <v>5.0589536832636256E-2</v>
      </c>
      <c r="G54" s="72">
        <f t="shared" si="33"/>
        <v>9.7239527549515453E-2</v>
      </c>
      <c r="H54" s="72">
        <f t="shared" si="33"/>
        <v>9.4950290649688435E-2</v>
      </c>
      <c r="I54" s="72">
        <f t="shared" si="33"/>
        <v>0.46236314112463767</v>
      </c>
      <c r="J54" s="72">
        <f t="shared" si="33"/>
        <v>8.1232010590969905E-2</v>
      </c>
      <c r="K54" s="72">
        <f t="shared" si="33"/>
        <v>3.4870371455482246E-2</v>
      </c>
      <c r="L54" s="81">
        <f t="shared" si="34"/>
        <v>0.99999999999999989</v>
      </c>
    </row>
    <row r="56" spans="2:37" s="67" customFormat="1" ht="15.75" thickBot="1" x14ac:dyDescent="0.3"/>
    <row r="58" spans="2:37" x14ac:dyDescent="0.25">
      <c r="B58" t="s">
        <v>55</v>
      </c>
      <c r="E58" s="73" t="s">
        <v>8</v>
      </c>
      <c r="M58" s="73" t="s">
        <v>8</v>
      </c>
      <c r="U58" s="73" t="s">
        <v>8</v>
      </c>
      <c r="AC58" s="73" t="s">
        <v>8</v>
      </c>
    </row>
    <row r="59" spans="2:37" x14ac:dyDescent="0.25">
      <c r="E59" s="73" t="s">
        <v>9</v>
      </c>
      <c r="F59" s="8" t="s">
        <v>46</v>
      </c>
      <c r="L59" s="74" t="s">
        <v>47</v>
      </c>
      <c r="M59" s="73" t="s">
        <v>9</v>
      </c>
      <c r="T59" s="74" t="s">
        <v>48</v>
      </c>
      <c r="U59" s="73" t="s">
        <v>49</v>
      </c>
      <c r="AB59" s="74" t="s">
        <v>50</v>
      </c>
      <c r="AC59" s="73" t="s">
        <v>51</v>
      </c>
      <c r="AJ59" s="74" t="s">
        <v>52</v>
      </c>
    </row>
    <row r="60" spans="2:37" s="75" customFormat="1" ht="75" x14ac:dyDescent="0.25">
      <c r="C60" s="76" t="s">
        <v>13</v>
      </c>
      <c r="D60" s="76" t="s">
        <v>14</v>
      </c>
      <c r="E60" s="76" t="s">
        <v>15</v>
      </c>
      <c r="F60" s="76" t="s">
        <v>16</v>
      </c>
      <c r="G60" s="76" t="s">
        <v>17</v>
      </c>
      <c r="H60" s="76" t="s">
        <v>18</v>
      </c>
      <c r="I60" s="76" t="s">
        <v>19</v>
      </c>
      <c r="J60" s="76" t="s">
        <v>20</v>
      </c>
      <c r="K60" s="76" t="s">
        <v>21</v>
      </c>
      <c r="M60" s="76" t="s">
        <v>15</v>
      </c>
      <c r="N60" s="76" t="s">
        <v>16</v>
      </c>
      <c r="O60" s="76" t="s">
        <v>17</v>
      </c>
      <c r="P60" s="76" t="s">
        <v>18</v>
      </c>
      <c r="Q60" s="76" t="s">
        <v>19</v>
      </c>
      <c r="R60" s="76" t="s">
        <v>20</v>
      </c>
      <c r="S60" s="76" t="s">
        <v>21</v>
      </c>
      <c r="U60" s="76" t="s">
        <v>15</v>
      </c>
      <c r="V60" s="76" t="s">
        <v>16</v>
      </c>
      <c r="W60" s="76" t="s">
        <v>17</v>
      </c>
      <c r="X60" s="76" t="s">
        <v>18</v>
      </c>
      <c r="Y60" s="76" t="s">
        <v>19</v>
      </c>
      <c r="Z60" s="76" t="s">
        <v>20</v>
      </c>
      <c r="AA60" s="76" t="s">
        <v>21</v>
      </c>
      <c r="AC60" s="76" t="s">
        <v>15</v>
      </c>
      <c r="AD60" s="76" t="s">
        <v>16</v>
      </c>
      <c r="AE60" s="76" t="s">
        <v>17</v>
      </c>
      <c r="AF60" s="76" t="s">
        <v>18</v>
      </c>
      <c r="AG60" s="76" t="s">
        <v>19</v>
      </c>
      <c r="AH60" s="76" t="s">
        <v>20</v>
      </c>
      <c r="AI60" s="76" t="s">
        <v>21</v>
      </c>
    </row>
    <row r="61" spans="2:37" x14ac:dyDescent="0.25">
      <c r="B61" s="1" t="s">
        <v>53</v>
      </c>
      <c r="C61" s="1" t="s">
        <v>24</v>
      </c>
      <c r="D61" t="s">
        <v>25</v>
      </c>
      <c r="E61" s="71">
        <f t="shared" ref="E61:K62" si="35">+$L61*M61/$T61</f>
        <v>50688</v>
      </c>
      <c r="F61" s="71">
        <f t="shared" si="35"/>
        <v>11212</v>
      </c>
      <c r="G61" s="71">
        <f t="shared" si="35"/>
        <v>25577</v>
      </c>
      <c r="H61" s="71">
        <f t="shared" si="35"/>
        <v>33305</v>
      </c>
      <c r="I61" s="71">
        <f t="shared" si="35"/>
        <v>88572</v>
      </c>
      <c r="J61" s="71">
        <f t="shared" si="35"/>
        <v>6946</v>
      </c>
      <c r="K61" s="71">
        <f t="shared" si="35"/>
        <v>8819</v>
      </c>
      <c r="L61" s="6">
        <f>T61*(1+'Scenario Sandbox'!L49)</f>
        <v>225119</v>
      </c>
      <c r="M61" s="6">
        <v>50688</v>
      </c>
      <c r="N61" s="6">
        <v>11212</v>
      </c>
      <c r="O61" s="6">
        <v>25577</v>
      </c>
      <c r="P61" s="6">
        <v>33305</v>
      </c>
      <c r="Q61" s="6">
        <v>88572</v>
      </c>
      <c r="R61" s="6">
        <v>6946</v>
      </c>
      <c r="S61" s="6">
        <v>8819</v>
      </c>
      <c r="T61" s="6">
        <f t="shared" ref="T61:T74" si="36">SUM(M61:S61)</f>
        <v>225119</v>
      </c>
      <c r="U61" s="6">
        <v>47553</v>
      </c>
      <c r="V61" s="6">
        <v>10835</v>
      </c>
      <c r="W61" s="6">
        <v>25951</v>
      </c>
      <c r="X61" s="6">
        <v>30460</v>
      </c>
      <c r="Y61" s="6">
        <v>86941</v>
      </c>
      <c r="Z61" s="6">
        <v>6377</v>
      </c>
      <c r="AA61" s="6">
        <v>7984</v>
      </c>
      <c r="AB61" s="6">
        <f t="shared" ref="AB61:AB74" si="37">SUM(U61:AA61)</f>
        <v>216101</v>
      </c>
      <c r="AC61" s="6">
        <v>46472</v>
      </c>
      <c r="AD61" s="6">
        <v>10194</v>
      </c>
      <c r="AE61" s="6">
        <v>25332</v>
      </c>
      <c r="AF61" s="6">
        <v>29524</v>
      </c>
      <c r="AG61" s="6">
        <v>91142</v>
      </c>
      <c r="AH61" s="6">
        <v>6043</v>
      </c>
      <c r="AI61" s="6">
        <v>8647</v>
      </c>
      <c r="AJ61" s="6">
        <f t="shared" ref="AJ61:AJ74" si="38">SUM(AC61:AI61)</f>
        <v>217354</v>
      </c>
      <c r="AK61" s="72"/>
    </row>
    <row r="62" spans="2:37" x14ac:dyDescent="0.25">
      <c r="B62" s="1"/>
      <c r="C62" s="1"/>
      <c r="D62" t="s">
        <v>26</v>
      </c>
      <c r="E62" s="71">
        <f t="shared" si="35"/>
        <v>15813</v>
      </c>
      <c r="F62" s="71">
        <f t="shared" si="35"/>
        <v>7081</v>
      </c>
      <c r="G62" s="71">
        <f t="shared" si="35"/>
        <v>385</v>
      </c>
      <c r="H62" s="71">
        <f t="shared" si="35"/>
        <v>2738</v>
      </c>
      <c r="I62" s="71">
        <f t="shared" si="35"/>
        <v>5386</v>
      </c>
      <c r="J62" s="71">
        <f t="shared" si="35"/>
        <v>14336</v>
      </c>
      <c r="K62" s="71">
        <f t="shared" si="35"/>
        <v>4179</v>
      </c>
      <c r="L62" s="6">
        <f>T62*(1+'Scenario Sandbox'!L50)</f>
        <v>49918</v>
      </c>
      <c r="M62" s="6">
        <v>15813</v>
      </c>
      <c r="N62" s="6">
        <v>7081</v>
      </c>
      <c r="O62" s="6">
        <v>385</v>
      </c>
      <c r="P62" s="6">
        <v>2738</v>
      </c>
      <c r="Q62" s="6">
        <v>5386</v>
      </c>
      <c r="R62" s="6">
        <v>14336</v>
      </c>
      <c r="S62" s="6">
        <v>4179</v>
      </c>
      <c r="T62" s="6">
        <f t="shared" si="36"/>
        <v>49918</v>
      </c>
      <c r="U62" s="6">
        <v>15054</v>
      </c>
      <c r="V62" s="6">
        <v>7017</v>
      </c>
      <c r="W62" s="6">
        <v>365</v>
      </c>
      <c r="X62" s="6">
        <v>2315.5</v>
      </c>
      <c r="Y62" s="6">
        <v>5122.5</v>
      </c>
      <c r="Z62" s="6">
        <v>14532</v>
      </c>
      <c r="AA62" s="6">
        <v>3679</v>
      </c>
      <c r="AB62" s="6">
        <f t="shared" si="37"/>
        <v>48085</v>
      </c>
      <c r="AC62" s="6">
        <v>14956</v>
      </c>
      <c r="AD62" s="6">
        <v>6291</v>
      </c>
      <c r="AE62" s="6">
        <v>344</v>
      </c>
      <c r="AF62" s="6">
        <v>2112</v>
      </c>
      <c r="AG62" s="6">
        <v>4612</v>
      </c>
      <c r="AH62" s="6">
        <v>13774</v>
      </c>
      <c r="AI62" s="6">
        <v>3693</v>
      </c>
      <c r="AJ62" s="6">
        <f t="shared" si="38"/>
        <v>45782</v>
      </c>
    </row>
    <row r="63" spans="2:37" x14ac:dyDescent="0.25">
      <c r="B63" s="1"/>
      <c r="C63" s="1" t="s">
        <v>27</v>
      </c>
      <c r="D63" s="1"/>
      <c r="E63" s="77">
        <f t="shared" ref="E63:K63" si="39">+E61+E62</f>
        <v>66501</v>
      </c>
      <c r="F63" s="77">
        <f t="shared" si="39"/>
        <v>18293</v>
      </c>
      <c r="G63" s="77">
        <f t="shared" si="39"/>
        <v>25962</v>
      </c>
      <c r="H63" s="77">
        <f t="shared" si="39"/>
        <v>36043</v>
      </c>
      <c r="I63" s="77">
        <f t="shared" si="39"/>
        <v>93958</v>
      </c>
      <c r="J63" s="77">
        <f t="shared" si="39"/>
        <v>21282</v>
      </c>
      <c r="K63" s="77">
        <f t="shared" si="39"/>
        <v>12998</v>
      </c>
      <c r="L63" s="77">
        <f>SUM(E63:K63)</f>
        <v>275037</v>
      </c>
      <c r="M63" s="77">
        <f t="shared" ref="M63:S63" si="40">+M61+M62</f>
        <v>66501</v>
      </c>
      <c r="N63" s="77">
        <f t="shared" si="40"/>
        <v>18293</v>
      </c>
      <c r="O63" s="77">
        <f t="shared" si="40"/>
        <v>25962</v>
      </c>
      <c r="P63" s="77">
        <f t="shared" si="40"/>
        <v>36043</v>
      </c>
      <c r="Q63" s="77">
        <f t="shared" si="40"/>
        <v>93958</v>
      </c>
      <c r="R63" s="77">
        <f t="shared" si="40"/>
        <v>21282</v>
      </c>
      <c r="S63" s="77">
        <f t="shared" si="40"/>
        <v>12998</v>
      </c>
      <c r="T63" s="77">
        <f t="shared" si="36"/>
        <v>275037</v>
      </c>
      <c r="U63" s="77">
        <f t="shared" ref="U63:AA63" si="41">+U61+U62</f>
        <v>62607</v>
      </c>
      <c r="V63" s="77">
        <f t="shared" si="41"/>
        <v>17852</v>
      </c>
      <c r="W63" s="77">
        <f t="shared" si="41"/>
        <v>26316</v>
      </c>
      <c r="X63" s="77">
        <f t="shared" si="41"/>
        <v>32775.5</v>
      </c>
      <c r="Y63" s="77">
        <f t="shared" si="41"/>
        <v>92063.5</v>
      </c>
      <c r="Z63" s="77">
        <f t="shared" si="41"/>
        <v>20909</v>
      </c>
      <c r="AA63" s="77">
        <f t="shared" si="41"/>
        <v>11663</v>
      </c>
      <c r="AB63" s="77">
        <f t="shared" si="37"/>
        <v>264186</v>
      </c>
      <c r="AC63" s="77">
        <f t="shared" ref="AC63:AI63" si="42">+AC61+AC62</f>
        <v>61428</v>
      </c>
      <c r="AD63" s="77">
        <f t="shared" si="42"/>
        <v>16485</v>
      </c>
      <c r="AE63" s="77">
        <f t="shared" si="42"/>
        <v>25676</v>
      </c>
      <c r="AF63" s="77">
        <f t="shared" si="42"/>
        <v>31636</v>
      </c>
      <c r="AG63" s="77">
        <f t="shared" si="42"/>
        <v>95754</v>
      </c>
      <c r="AH63" s="77">
        <f t="shared" si="42"/>
        <v>19817</v>
      </c>
      <c r="AI63" s="77">
        <f t="shared" si="42"/>
        <v>12340</v>
      </c>
      <c r="AJ63" s="77">
        <f t="shared" si="38"/>
        <v>263136</v>
      </c>
    </row>
    <row r="64" spans="2:37" x14ac:dyDescent="0.25">
      <c r="B64" s="1"/>
      <c r="C64" s="1" t="s">
        <v>28</v>
      </c>
      <c r="D64" t="s">
        <v>25</v>
      </c>
      <c r="E64" s="71">
        <f t="shared" ref="E64:K65" si="43">+$L64*M64/$T64</f>
        <v>7990</v>
      </c>
      <c r="F64" s="71">
        <f t="shared" si="43"/>
        <v>1507</v>
      </c>
      <c r="G64" s="71">
        <f t="shared" si="43"/>
        <v>4831</v>
      </c>
      <c r="H64" s="71">
        <f t="shared" si="43"/>
        <v>5817</v>
      </c>
      <c r="I64" s="71">
        <f t="shared" si="43"/>
        <v>12344</v>
      </c>
      <c r="J64" s="71">
        <f t="shared" si="43"/>
        <v>706</v>
      </c>
      <c r="K64" s="71">
        <f t="shared" si="43"/>
        <v>816</v>
      </c>
      <c r="L64" s="6">
        <f>T64*(1+'Scenario Sandbox'!L52)</f>
        <v>34011</v>
      </c>
      <c r="M64" s="6">
        <v>7990</v>
      </c>
      <c r="N64" s="6">
        <v>1507</v>
      </c>
      <c r="O64" s="6">
        <v>4831</v>
      </c>
      <c r="P64" s="6">
        <v>5817</v>
      </c>
      <c r="Q64" s="6">
        <v>12344</v>
      </c>
      <c r="R64" s="6">
        <v>706</v>
      </c>
      <c r="S64" s="6">
        <v>816</v>
      </c>
      <c r="T64" s="6">
        <f t="shared" si="36"/>
        <v>34011</v>
      </c>
      <c r="U64" s="6">
        <v>7674</v>
      </c>
      <c r="V64" s="6">
        <v>1489</v>
      </c>
      <c r="W64" s="6">
        <v>5874</v>
      </c>
      <c r="X64" s="6">
        <v>6173</v>
      </c>
      <c r="Y64" s="6">
        <v>14233</v>
      </c>
      <c r="Z64" s="6">
        <v>727</v>
      </c>
      <c r="AA64" s="6">
        <v>836</v>
      </c>
      <c r="AB64" s="6">
        <f t="shared" si="37"/>
        <v>37006</v>
      </c>
      <c r="AC64" s="6">
        <v>7182</v>
      </c>
      <c r="AD64" s="6">
        <v>1777</v>
      </c>
      <c r="AE64" s="6">
        <v>6602</v>
      </c>
      <c r="AF64" s="6">
        <v>7089</v>
      </c>
      <c r="AG64" s="6">
        <v>13458</v>
      </c>
      <c r="AH64" s="6">
        <v>651</v>
      </c>
      <c r="AI64" s="6">
        <v>789</v>
      </c>
      <c r="AJ64" s="6">
        <f t="shared" si="38"/>
        <v>37548</v>
      </c>
    </row>
    <row r="65" spans="2:36" x14ac:dyDescent="0.25">
      <c r="B65" s="1"/>
      <c r="C65" s="1"/>
      <c r="D65" t="s">
        <v>26</v>
      </c>
      <c r="E65" s="71">
        <f t="shared" si="43"/>
        <v>3328</v>
      </c>
      <c r="F65" s="71">
        <f t="shared" si="43"/>
        <v>642</v>
      </c>
      <c r="G65" s="71">
        <f t="shared" si="43"/>
        <v>62</v>
      </c>
      <c r="H65" s="71">
        <f t="shared" si="43"/>
        <v>1923</v>
      </c>
      <c r="I65" s="71">
        <f t="shared" si="43"/>
        <v>832</v>
      </c>
      <c r="J65" s="71">
        <f t="shared" si="43"/>
        <v>1963</v>
      </c>
      <c r="K65" s="71">
        <f t="shared" si="43"/>
        <v>589</v>
      </c>
      <c r="L65" s="6">
        <f>T65*(1+'Scenario Sandbox'!L53)</f>
        <v>9339</v>
      </c>
      <c r="M65" s="6">
        <v>3328</v>
      </c>
      <c r="N65" s="6">
        <v>642</v>
      </c>
      <c r="O65" s="6">
        <v>62</v>
      </c>
      <c r="P65" s="6">
        <v>1923</v>
      </c>
      <c r="Q65" s="6">
        <v>832</v>
      </c>
      <c r="R65" s="6">
        <v>1963</v>
      </c>
      <c r="S65" s="6">
        <v>589</v>
      </c>
      <c r="T65" s="6">
        <f t="shared" si="36"/>
        <v>9339</v>
      </c>
      <c r="U65" s="6">
        <v>4026</v>
      </c>
      <c r="V65" s="6">
        <v>666</v>
      </c>
      <c r="W65" s="6">
        <v>116</v>
      </c>
      <c r="X65" s="6">
        <v>2611.5</v>
      </c>
      <c r="Y65" s="6">
        <v>1093</v>
      </c>
      <c r="Z65" s="6">
        <v>2196</v>
      </c>
      <c r="AA65" s="6">
        <v>776</v>
      </c>
      <c r="AB65" s="6">
        <f t="shared" si="37"/>
        <v>11484.5</v>
      </c>
      <c r="AC65" s="6">
        <v>6079</v>
      </c>
      <c r="AD65" s="6">
        <v>1043</v>
      </c>
      <c r="AE65" s="6">
        <v>127</v>
      </c>
      <c r="AF65" s="6">
        <v>3155</v>
      </c>
      <c r="AG65" s="6">
        <v>944</v>
      </c>
      <c r="AH65" s="6">
        <v>1990</v>
      </c>
      <c r="AI65" s="6">
        <v>1005</v>
      </c>
      <c r="AJ65" s="6">
        <f t="shared" si="38"/>
        <v>14343</v>
      </c>
    </row>
    <row r="66" spans="2:36" x14ac:dyDescent="0.25">
      <c r="B66" s="78"/>
      <c r="C66" s="1" t="s">
        <v>29</v>
      </c>
      <c r="D66" s="1"/>
      <c r="E66" s="77">
        <f t="shared" ref="E66:K66" si="44">+E64+E65</f>
        <v>11318</v>
      </c>
      <c r="F66" s="77">
        <f t="shared" si="44"/>
        <v>2149</v>
      </c>
      <c r="G66" s="77">
        <f t="shared" si="44"/>
        <v>4893</v>
      </c>
      <c r="H66" s="77">
        <f t="shared" si="44"/>
        <v>7740</v>
      </c>
      <c r="I66" s="77">
        <f t="shared" si="44"/>
        <v>13176</v>
      </c>
      <c r="J66" s="77">
        <f t="shared" si="44"/>
        <v>2669</v>
      </c>
      <c r="K66" s="77">
        <f t="shared" si="44"/>
        <v>1405</v>
      </c>
      <c r="L66" s="77">
        <f>SUM(E66:K66)</f>
        <v>43350</v>
      </c>
      <c r="M66" s="77">
        <f t="shared" ref="M66:S66" si="45">+M64+M65</f>
        <v>11318</v>
      </c>
      <c r="N66" s="77">
        <f t="shared" si="45"/>
        <v>2149</v>
      </c>
      <c r="O66" s="77">
        <f t="shared" si="45"/>
        <v>4893</v>
      </c>
      <c r="P66" s="77">
        <f t="shared" si="45"/>
        <v>7740</v>
      </c>
      <c r="Q66" s="77">
        <f t="shared" si="45"/>
        <v>13176</v>
      </c>
      <c r="R66" s="77">
        <f t="shared" si="45"/>
        <v>2669</v>
      </c>
      <c r="S66" s="77">
        <f t="shared" si="45"/>
        <v>1405</v>
      </c>
      <c r="T66" s="77">
        <f t="shared" si="36"/>
        <v>43350</v>
      </c>
      <c r="U66" s="77">
        <f t="shared" ref="U66:AA66" si="46">+U64+U65</f>
        <v>11700</v>
      </c>
      <c r="V66" s="77">
        <f t="shared" si="46"/>
        <v>2155</v>
      </c>
      <c r="W66" s="77">
        <f t="shared" si="46"/>
        <v>5990</v>
      </c>
      <c r="X66" s="77">
        <f t="shared" si="46"/>
        <v>8784.5</v>
      </c>
      <c r="Y66" s="77">
        <f t="shared" si="46"/>
        <v>15326</v>
      </c>
      <c r="Z66" s="77">
        <f t="shared" si="46"/>
        <v>2923</v>
      </c>
      <c r="AA66" s="77">
        <f t="shared" si="46"/>
        <v>1612</v>
      </c>
      <c r="AB66" s="77">
        <f t="shared" si="37"/>
        <v>48490.5</v>
      </c>
      <c r="AC66" s="77">
        <f t="shared" ref="AC66:AI66" si="47">+AC64+AC65</f>
        <v>13261</v>
      </c>
      <c r="AD66" s="77">
        <f t="shared" si="47"/>
        <v>2820</v>
      </c>
      <c r="AE66" s="77">
        <f t="shared" si="47"/>
        <v>6729</v>
      </c>
      <c r="AF66" s="77">
        <f t="shared" si="47"/>
        <v>10244</v>
      </c>
      <c r="AG66" s="77">
        <f t="shared" si="47"/>
        <v>14402</v>
      </c>
      <c r="AH66" s="77">
        <f t="shared" si="47"/>
        <v>2641</v>
      </c>
      <c r="AI66" s="77">
        <f t="shared" si="47"/>
        <v>1794</v>
      </c>
      <c r="AJ66" s="77">
        <f t="shared" si="38"/>
        <v>51891</v>
      </c>
    </row>
    <row r="67" spans="2:36" x14ac:dyDescent="0.25">
      <c r="B67" s="79" t="s">
        <v>54</v>
      </c>
      <c r="C67" s="79"/>
      <c r="D67" s="79"/>
      <c r="E67" s="77">
        <f t="shared" ref="E67:K67" si="48">+E63+E66</f>
        <v>77819</v>
      </c>
      <c r="F67" s="77">
        <f t="shared" si="48"/>
        <v>20442</v>
      </c>
      <c r="G67" s="77">
        <f t="shared" si="48"/>
        <v>30855</v>
      </c>
      <c r="H67" s="77">
        <f t="shared" si="48"/>
        <v>43783</v>
      </c>
      <c r="I67" s="77">
        <f t="shared" si="48"/>
        <v>107134</v>
      </c>
      <c r="J67" s="77">
        <f t="shared" si="48"/>
        <v>23951</v>
      </c>
      <c r="K67" s="77">
        <f t="shared" si="48"/>
        <v>14403</v>
      </c>
      <c r="L67" s="77">
        <f>SUM(E67:K67)</f>
        <v>318387</v>
      </c>
      <c r="M67" s="77">
        <f t="shared" ref="M67:S67" si="49">+M63+M66</f>
        <v>77819</v>
      </c>
      <c r="N67" s="77">
        <f t="shared" si="49"/>
        <v>20442</v>
      </c>
      <c r="O67" s="77">
        <f t="shared" si="49"/>
        <v>30855</v>
      </c>
      <c r="P67" s="77">
        <f t="shared" si="49"/>
        <v>43783</v>
      </c>
      <c r="Q67" s="77">
        <f t="shared" si="49"/>
        <v>107134</v>
      </c>
      <c r="R67" s="77">
        <f t="shared" si="49"/>
        <v>23951</v>
      </c>
      <c r="S67" s="77">
        <f t="shared" si="49"/>
        <v>14403</v>
      </c>
      <c r="T67" s="77">
        <f t="shared" si="36"/>
        <v>318387</v>
      </c>
      <c r="U67" s="77">
        <f t="shared" ref="U67:AA67" si="50">+U63+U66</f>
        <v>74307</v>
      </c>
      <c r="V67" s="77">
        <f t="shared" si="50"/>
        <v>20007</v>
      </c>
      <c r="W67" s="77">
        <f t="shared" si="50"/>
        <v>32306</v>
      </c>
      <c r="X67" s="77">
        <f t="shared" si="50"/>
        <v>41560</v>
      </c>
      <c r="Y67" s="77">
        <f t="shared" si="50"/>
        <v>107389.5</v>
      </c>
      <c r="Z67" s="77">
        <f t="shared" si="50"/>
        <v>23832</v>
      </c>
      <c r="AA67" s="77">
        <f t="shared" si="50"/>
        <v>13275</v>
      </c>
      <c r="AB67" s="77">
        <f t="shared" si="37"/>
        <v>312676.5</v>
      </c>
      <c r="AC67" s="77">
        <f t="shared" ref="AC67:AI67" si="51">+AC63+AC66</f>
        <v>74689</v>
      </c>
      <c r="AD67" s="77">
        <f t="shared" si="51"/>
        <v>19305</v>
      </c>
      <c r="AE67" s="77">
        <f t="shared" si="51"/>
        <v>32405</v>
      </c>
      <c r="AF67" s="77">
        <f t="shared" si="51"/>
        <v>41880</v>
      </c>
      <c r="AG67" s="77">
        <f t="shared" si="51"/>
        <v>110156</v>
      </c>
      <c r="AH67" s="77">
        <f t="shared" si="51"/>
        <v>22458</v>
      </c>
      <c r="AI67" s="77">
        <f t="shared" si="51"/>
        <v>14134</v>
      </c>
      <c r="AJ67" s="77">
        <f t="shared" si="38"/>
        <v>315027</v>
      </c>
    </row>
    <row r="68" spans="2:36" x14ac:dyDescent="0.25">
      <c r="B68" s="1" t="s">
        <v>32</v>
      </c>
      <c r="C68" s="1" t="s">
        <v>24</v>
      </c>
      <c r="D68" t="s">
        <v>25</v>
      </c>
      <c r="E68" s="71">
        <f t="shared" ref="E68:K69" si="52">+$L68*M68/$T68</f>
        <v>32652</v>
      </c>
      <c r="F68" s="71">
        <f t="shared" si="52"/>
        <v>7831</v>
      </c>
      <c r="G68" s="71">
        <f t="shared" si="52"/>
        <v>23449</v>
      </c>
      <c r="H68" s="71">
        <f t="shared" si="52"/>
        <v>20921</v>
      </c>
      <c r="I68" s="71">
        <f t="shared" si="52"/>
        <v>120638</v>
      </c>
      <c r="J68" s="71">
        <f t="shared" si="52"/>
        <v>8486</v>
      </c>
      <c r="K68" s="71">
        <f t="shared" si="52"/>
        <v>5964</v>
      </c>
      <c r="L68" s="6">
        <f>T68*(1+'Scenario Sandbox'!L66)</f>
        <v>219941</v>
      </c>
      <c r="M68" s="6">
        <v>32652</v>
      </c>
      <c r="N68" s="6">
        <v>7831</v>
      </c>
      <c r="O68" s="6">
        <v>23449</v>
      </c>
      <c r="P68" s="6">
        <v>20921</v>
      </c>
      <c r="Q68" s="6">
        <v>120638</v>
      </c>
      <c r="R68" s="6">
        <v>8486</v>
      </c>
      <c r="S68" s="6">
        <v>5964</v>
      </c>
      <c r="T68" s="6">
        <f t="shared" si="36"/>
        <v>219941</v>
      </c>
      <c r="U68" s="6">
        <v>30983</v>
      </c>
      <c r="V68" s="6">
        <v>7683</v>
      </c>
      <c r="W68" s="6">
        <v>25025</v>
      </c>
      <c r="X68" s="6">
        <v>19944</v>
      </c>
      <c r="Y68" s="6">
        <v>114006</v>
      </c>
      <c r="Z68" s="6">
        <v>7771</v>
      </c>
      <c r="AA68" s="6">
        <v>5077</v>
      </c>
      <c r="AB68" s="6">
        <f t="shared" si="37"/>
        <v>210489</v>
      </c>
      <c r="AC68" s="6">
        <v>29351</v>
      </c>
      <c r="AD68" s="6">
        <v>7477</v>
      </c>
      <c r="AE68" s="6">
        <v>25829</v>
      </c>
      <c r="AF68" s="6">
        <v>20271</v>
      </c>
      <c r="AG68" s="6">
        <v>115393</v>
      </c>
      <c r="AH68" s="6">
        <v>7928</v>
      </c>
      <c r="AI68" s="6">
        <v>5003</v>
      </c>
      <c r="AJ68" s="6">
        <f t="shared" si="38"/>
        <v>211252</v>
      </c>
    </row>
    <row r="69" spans="2:36" x14ac:dyDescent="0.25">
      <c r="B69" s="1"/>
      <c r="C69" s="1"/>
      <c r="D69" t="s">
        <v>26</v>
      </c>
      <c r="E69" s="71">
        <f t="shared" si="52"/>
        <v>15365</v>
      </c>
      <c r="F69" s="71">
        <f t="shared" si="52"/>
        <v>6274</v>
      </c>
      <c r="G69" s="71">
        <f t="shared" si="52"/>
        <v>471</v>
      </c>
      <c r="H69" s="71">
        <f t="shared" si="52"/>
        <v>2961</v>
      </c>
      <c r="I69" s="71">
        <f t="shared" si="52"/>
        <v>5574.5</v>
      </c>
      <c r="J69" s="71">
        <f t="shared" si="52"/>
        <v>13625</v>
      </c>
      <c r="K69" s="71">
        <f t="shared" si="52"/>
        <v>4179</v>
      </c>
      <c r="L69" s="6">
        <f>T69*(1+'Scenario Sandbox'!L67)</f>
        <v>48449.5</v>
      </c>
      <c r="M69" s="6">
        <v>15365</v>
      </c>
      <c r="N69" s="6">
        <v>6274</v>
      </c>
      <c r="O69" s="6">
        <v>471</v>
      </c>
      <c r="P69" s="6">
        <v>2961</v>
      </c>
      <c r="Q69" s="6">
        <v>5574.5</v>
      </c>
      <c r="R69" s="6">
        <v>13625</v>
      </c>
      <c r="S69" s="6">
        <v>4179</v>
      </c>
      <c r="T69" s="6">
        <f t="shared" si="36"/>
        <v>48449.5</v>
      </c>
      <c r="U69" s="6">
        <v>14796</v>
      </c>
      <c r="V69" s="6">
        <v>6327</v>
      </c>
      <c r="W69" s="6">
        <v>416</v>
      </c>
      <c r="X69" s="6">
        <v>2534.5</v>
      </c>
      <c r="Y69" s="6">
        <v>5396.5</v>
      </c>
      <c r="Z69" s="6">
        <v>13940</v>
      </c>
      <c r="AA69" s="6">
        <v>3807</v>
      </c>
      <c r="AB69" s="6">
        <f t="shared" si="37"/>
        <v>47217</v>
      </c>
      <c r="AC69" s="6">
        <v>14606</v>
      </c>
      <c r="AD69" s="6">
        <v>5633</v>
      </c>
      <c r="AE69" s="6">
        <v>399</v>
      </c>
      <c r="AF69" s="6">
        <v>2344</v>
      </c>
      <c r="AG69" s="6">
        <v>5153</v>
      </c>
      <c r="AH69" s="6">
        <v>13205</v>
      </c>
      <c r="AI69" s="6">
        <v>3756</v>
      </c>
      <c r="AJ69" s="6">
        <f t="shared" si="38"/>
        <v>45096</v>
      </c>
    </row>
    <row r="70" spans="2:36" x14ac:dyDescent="0.25">
      <c r="B70" s="1"/>
      <c r="C70" s="1" t="s">
        <v>27</v>
      </c>
      <c r="D70" s="1"/>
      <c r="E70" s="77">
        <f t="shared" ref="E70:K70" si="53">+E68+E69</f>
        <v>48017</v>
      </c>
      <c r="F70" s="77">
        <f t="shared" si="53"/>
        <v>14105</v>
      </c>
      <c r="G70" s="77">
        <f t="shared" si="53"/>
        <v>23920</v>
      </c>
      <c r="H70" s="77">
        <f t="shared" si="53"/>
        <v>23882</v>
      </c>
      <c r="I70" s="77">
        <f t="shared" si="53"/>
        <v>126212.5</v>
      </c>
      <c r="J70" s="77">
        <f t="shared" si="53"/>
        <v>22111</v>
      </c>
      <c r="K70" s="77">
        <f t="shared" si="53"/>
        <v>10143</v>
      </c>
      <c r="L70" s="77">
        <f>SUM(E70:K70)</f>
        <v>268390.5</v>
      </c>
      <c r="M70" s="77">
        <f t="shared" ref="M70:S70" si="54">+M68+M69</f>
        <v>48017</v>
      </c>
      <c r="N70" s="77">
        <f t="shared" si="54"/>
        <v>14105</v>
      </c>
      <c r="O70" s="77">
        <f t="shared" si="54"/>
        <v>23920</v>
      </c>
      <c r="P70" s="77">
        <f t="shared" si="54"/>
        <v>23882</v>
      </c>
      <c r="Q70" s="77">
        <f t="shared" si="54"/>
        <v>126212.5</v>
      </c>
      <c r="R70" s="77">
        <f t="shared" si="54"/>
        <v>22111</v>
      </c>
      <c r="S70" s="77">
        <f t="shared" si="54"/>
        <v>10143</v>
      </c>
      <c r="T70" s="77">
        <f t="shared" si="36"/>
        <v>268390.5</v>
      </c>
      <c r="U70" s="77">
        <f t="shared" ref="U70:AA70" si="55">+U68+U69</f>
        <v>45779</v>
      </c>
      <c r="V70" s="77">
        <f t="shared" si="55"/>
        <v>14010</v>
      </c>
      <c r="W70" s="77">
        <f t="shared" si="55"/>
        <v>25441</v>
      </c>
      <c r="X70" s="77">
        <f t="shared" si="55"/>
        <v>22478.5</v>
      </c>
      <c r="Y70" s="77">
        <f t="shared" si="55"/>
        <v>119402.5</v>
      </c>
      <c r="Z70" s="77">
        <f t="shared" si="55"/>
        <v>21711</v>
      </c>
      <c r="AA70" s="77">
        <f t="shared" si="55"/>
        <v>8884</v>
      </c>
      <c r="AB70" s="77">
        <f t="shared" si="37"/>
        <v>257706</v>
      </c>
      <c r="AC70" s="77">
        <f t="shared" ref="AC70:AI70" si="56">+AC68+AC69</f>
        <v>43957</v>
      </c>
      <c r="AD70" s="77">
        <f t="shared" si="56"/>
        <v>13110</v>
      </c>
      <c r="AE70" s="77">
        <f t="shared" si="56"/>
        <v>26228</v>
      </c>
      <c r="AF70" s="77">
        <f t="shared" si="56"/>
        <v>22615</v>
      </c>
      <c r="AG70" s="77">
        <f t="shared" si="56"/>
        <v>120546</v>
      </c>
      <c r="AH70" s="77">
        <f t="shared" si="56"/>
        <v>21133</v>
      </c>
      <c r="AI70" s="77">
        <f t="shared" si="56"/>
        <v>8759</v>
      </c>
      <c r="AJ70" s="77">
        <f t="shared" si="38"/>
        <v>256348</v>
      </c>
    </row>
    <row r="71" spans="2:36" x14ac:dyDescent="0.25">
      <c r="B71" s="1"/>
      <c r="C71" s="1" t="s">
        <v>28</v>
      </c>
      <c r="D71" t="s">
        <v>25</v>
      </c>
      <c r="E71" s="71">
        <f t="shared" ref="E71:K72" si="57">+$L71*M71/$T71</f>
        <v>4970</v>
      </c>
      <c r="F71" s="71">
        <f t="shared" si="57"/>
        <v>996</v>
      </c>
      <c r="G71" s="71">
        <f t="shared" si="57"/>
        <v>4342</v>
      </c>
      <c r="H71" s="71">
        <f t="shared" si="57"/>
        <v>3455</v>
      </c>
      <c r="I71" s="71">
        <f t="shared" si="57"/>
        <v>17552</v>
      </c>
      <c r="J71" s="71">
        <f t="shared" si="57"/>
        <v>1116</v>
      </c>
      <c r="K71" s="71">
        <f t="shared" si="57"/>
        <v>525</v>
      </c>
      <c r="L71" s="6">
        <f>T71*(1+'Scenario Sandbox'!L69)</f>
        <v>32956</v>
      </c>
      <c r="M71" s="6">
        <v>4970</v>
      </c>
      <c r="N71" s="6">
        <v>996</v>
      </c>
      <c r="O71" s="6">
        <v>4342</v>
      </c>
      <c r="P71" s="6">
        <v>3455</v>
      </c>
      <c r="Q71" s="6">
        <v>17552</v>
      </c>
      <c r="R71" s="6">
        <v>1116</v>
      </c>
      <c r="S71" s="6">
        <v>525</v>
      </c>
      <c r="T71" s="6">
        <f t="shared" si="36"/>
        <v>32956</v>
      </c>
      <c r="U71" s="6">
        <v>4443</v>
      </c>
      <c r="V71" s="6">
        <v>1062</v>
      </c>
      <c r="W71" s="6">
        <v>5299</v>
      </c>
      <c r="X71" s="6">
        <v>3920</v>
      </c>
      <c r="Y71" s="6">
        <v>19213</v>
      </c>
      <c r="Z71" s="6">
        <v>1205</v>
      </c>
      <c r="AA71" s="6">
        <v>550</v>
      </c>
      <c r="AB71" s="6">
        <f t="shared" si="37"/>
        <v>35692</v>
      </c>
      <c r="AC71" s="6">
        <v>3497</v>
      </c>
      <c r="AD71" s="6">
        <v>1092</v>
      </c>
      <c r="AE71" s="6">
        <v>6148</v>
      </c>
      <c r="AF71" s="6">
        <v>4434</v>
      </c>
      <c r="AG71" s="6">
        <v>19479</v>
      </c>
      <c r="AH71" s="6">
        <v>1212</v>
      </c>
      <c r="AI71" s="6">
        <v>484</v>
      </c>
      <c r="AJ71" s="6">
        <f t="shared" si="38"/>
        <v>36346</v>
      </c>
    </row>
    <row r="72" spans="2:36" x14ac:dyDescent="0.25">
      <c r="B72" s="1"/>
      <c r="C72" s="1"/>
      <c r="D72" t="s">
        <v>26</v>
      </c>
      <c r="E72" s="71">
        <f t="shared" si="57"/>
        <v>3253</v>
      </c>
      <c r="F72" s="71">
        <f t="shared" si="57"/>
        <v>601</v>
      </c>
      <c r="G72" s="71">
        <f t="shared" si="57"/>
        <v>112</v>
      </c>
      <c r="H72" s="71">
        <f t="shared" si="57"/>
        <v>1858</v>
      </c>
      <c r="I72" s="71">
        <f t="shared" si="57"/>
        <v>917</v>
      </c>
      <c r="J72" s="71">
        <f t="shared" si="57"/>
        <v>1996</v>
      </c>
      <c r="K72" s="71">
        <f t="shared" si="57"/>
        <v>592</v>
      </c>
      <c r="L72" s="6">
        <f>T72*(1+'Scenario Sandbox'!L70)</f>
        <v>9329</v>
      </c>
      <c r="M72" s="6">
        <v>3253</v>
      </c>
      <c r="N72" s="6">
        <v>601</v>
      </c>
      <c r="O72" s="6">
        <v>112</v>
      </c>
      <c r="P72" s="6">
        <v>1858</v>
      </c>
      <c r="Q72" s="6">
        <v>917</v>
      </c>
      <c r="R72" s="6">
        <v>1996</v>
      </c>
      <c r="S72" s="6">
        <v>592</v>
      </c>
      <c r="T72" s="6">
        <f t="shared" si="36"/>
        <v>9329</v>
      </c>
      <c r="U72" s="6">
        <v>3959</v>
      </c>
      <c r="V72" s="6">
        <v>597</v>
      </c>
      <c r="W72" s="6">
        <v>104</v>
      </c>
      <c r="X72" s="6">
        <v>2447.5</v>
      </c>
      <c r="Y72" s="6">
        <v>1120</v>
      </c>
      <c r="Z72" s="6">
        <v>2246</v>
      </c>
      <c r="AA72" s="6">
        <v>775</v>
      </c>
      <c r="AB72" s="6">
        <f t="shared" si="37"/>
        <v>11248.5</v>
      </c>
      <c r="AC72" s="6">
        <v>6077</v>
      </c>
      <c r="AD72" s="6">
        <v>971</v>
      </c>
      <c r="AE72" s="6">
        <v>154</v>
      </c>
      <c r="AF72" s="6">
        <v>2960</v>
      </c>
      <c r="AG72" s="6">
        <v>997</v>
      </c>
      <c r="AH72" s="6">
        <v>1990</v>
      </c>
      <c r="AI72" s="6">
        <v>1030</v>
      </c>
      <c r="AJ72" s="6">
        <f t="shared" si="38"/>
        <v>14179</v>
      </c>
    </row>
    <row r="73" spans="2:36" x14ac:dyDescent="0.25">
      <c r="B73" s="78"/>
      <c r="C73" s="1" t="s">
        <v>29</v>
      </c>
      <c r="D73" s="1"/>
      <c r="E73" s="77">
        <f t="shared" ref="E73:K73" si="58">+E71+E72</f>
        <v>8223</v>
      </c>
      <c r="F73" s="77">
        <f t="shared" si="58"/>
        <v>1597</v>
      </c>
      <c r="G73" s="77">
        <f t="shared" si="58"/>
        <v>4454</v>
      </c>
      <c r="H73" s="77">
        <f t="shared" si="58"/>
        <v>5313</v>
      </c>
      <c r="I73" s="77">
        <f t="shared" si="58"/>
        <v>18469</v>
      </c>
      <c r="J73" s="77">
        <f t="shared" si="58"/>
        <v>3112</v>
      </c>
      <c r="K73" s="77">
        <f t="shared" si="58"/>
        <v>1117</v>
      </c>
      <c r="L73" s="77">
        <f>SUM(E73:K73)</f>
        <v>42285</v>
      </c>
      <c r="M73" s="77">
        <f t="shared" ref="M73:S73" si="59">+M71+M72</f>
        <v>8223</v>
      </c>
      <c r="N73" s="77">
        <f t="shared" si="59"/>
        <v>1597</v>
      </c>
      <c r="O73" s="77">
        <f t="shared" si="59"/>
        <v>4454</v>
      </c>
      <c r="P73" s="77">
        <f t="shared" si="59"/>
        <v>5313</v>
      </c>
      <c r="Q73" s="77">
        <f t="shared" si="59"/>
        <v>18469</v>
      </c>
      <c r="R73" s="77">
        <f t="shared" si="59"/>
        <v>3112</v>
      </c>
      <c r="S73" s="77">
        <f t="shared" si="59"/>
        <v>1117</v>
      </c>
      <c r="T73" s="77">
        <f t="shared" si="36"/>
        <v>42285</v>
      </c>
      <c r="U73" s="77">
        <f t="shared" ref="U73:AA73" si="60">+U71+U72</f>
        <v>8402</v>
      </c>
      <c r="V73" s="77">
        <f t="shared" si="60"/>
        <v>1659</v>
      </c>
      <c r="W73" s="77">
        <f t="shared" si="60"/>
        <v>5403</v>
      </c>
      <c r="X73" s="77">
        <f t="shared" si="60"/>
        <v>6367.5</v>
      </c>
      <c r="Y73" s="77">
        <f t="shared" si="60"/>
        <v>20333</v>
      </c>
      <c r="Z73" s="77">
        <f t="shared" si="60"/>
        <v>3451</v>
      </c>
      <c r="AA73" s="77">
        <f t="shared" si="60"/>
        <v>1325</v>
      </c>
      <c r="AB73" s="77">
        <f t="shared" si="37"/>
        <v>46940.5</v>
      </c>
      <c r="AC73" s="77">
        <f t="shared" ref="AC73:AI73" si="61">+AC71+AC72</f>
        <v>9574</v>
      </c>
      <c r="AD73" s="77">
        <f t="shared" si="61"/>
        <v>2063</v>
      </c>
      <c r="AE73" s="77">
        <f t="shared" si="61"/>
        <v>6302</v>
      </c>
      <c r="AF73" s="77">
        <f t="shared" si="61"/>
        <v>7394</v>
      </c>
      <c r="AG73" s="77">
        <f t="shared" si="61"/>
        <v>20476</v>
      </c>
      <c r="AH73" s="77">
        <f t="shared" si="61"/>
        <v>3202</v>
      </c>
      <c r="AI73" s="77">
        <f t="shared" si="61"/>
        <v>1514</v>
      </c>
      <c r="AJ73" s="77">
        <f t="shared" si="38"/>
        <v>50525</v>
      </c>
    </row>
    <row r="74" spans="2:36" x14ac:dyDescent="0.25">
      <c r="B74" s="79" t="s">
        <v>33</v>
      </c>
      <c r="C74" s="79"/>
      <c r="D74" s="79"/>
      <c r="E74" s="77">
        <f t="shared" ref="E74:K74" si="62">+E70+E73</f>
        <v>56240</v>
      </c>
      <c r="F74" s="77">
        <f t="shared" si="62"/>
        <v>15702</v>
      </c>
      <c r="G74" s="77">
        <f t="shared" si="62"/>
        <v>28374</v>
      </c>
      <c r="H74" s="77">
        <f t="shared" si="62"/>
        <v>29195</v>
      </c>
      <c r="I74" s="77">
        <f t="shared" si="62"/>
        <v>144681.5</v>
      </c>
      <c r="J74" s="77">
        <f t="shared" si="62"/>
        <v>25223</v>
      </c>
      <c r="K74" s="77">
        <f t="shared" si="62"/>
        <v>11260</v>
      </c>
      <c r="L74" s="77">
        <f>SUM(E74:K74)</f>
        <v>310675.5</v>
      </c>
      <c r="M74" s="77">
        <f t="shared" ref="M74:S74" si="63">+M70+M73</f>
        <v>56240</v>
      </c>
      <c r="N74" s="77">
        <f t="shared" si="63"/>
        <v>15702</v>
      </c>
      <c r="O74" s="77">
        <f t="shared" si="63"/>
        <v>28374</v>
      </c>
      <c r="P74" s="77">
        <f t="shared" si="63"/>
        <v>29195</v>
      </c>
      <c r="Q74" s="77">
        <f t="shared" si="63"/>
        <v>144681.5</v>
      </c>
      <c r="R74" s="77">
        <f t="shared" si="63"/>
        <v>25223</v>
      </c>
      <c r="S74" s="77">
        <f t="shared" si="63"/>
        <v>11260</v>
      </c>
      <c r="T74" s="77">
        <f t="shared" si="36"/>
        <v>310675.5</v>
      </c>
      <c r="U74" s="77">
        <f t="shared" ref="U74:AA74" si="64">+U70+U73</f>
        <v>54181</v>
      </c>
      <c r="V74" s="77">
        <f t="shared" si="64"/>
        <v>15669</v>
      </c>
      <c r="W74" s="77">
        <f t="shared" si="64"/>
        <v>30844</v>
      </c>
      <c r="X74" s="77">
        <f t="shared" si="64"/>
        <v>28846</v>
      </c>
      <c r="Y74" s="77">
        <f t="shared" si="64"/>
        <v>139735.5</v>
      </c>
      <c r="Z74" s="77">
        <f t="shared" si="64"/>
        <v>25162</v>
      </c>
      <c r="AA74" s="77">
        <f t="shared" si="64"/>
        <v>10209</v>
      </c>
      <c r="AB74" s="77">
        <f t="shared" si="37"/>
        <v>304646.5</v>
      </c>
      <c r="AC74" s="77">
        <f t="shared" ref="AC74:AI74" si="65">+AC70+AC73</f>
        <v>53531</v>
      </c>
      <c r="AD74" s="77">
        <f t="shared" si="65"/>
        <v>15173</v>
      </c>
      <c r="AE74" s="77">
        <f t="shared" si="65"/>
        <v>32530</v>
      </c>
      <c r="AF74" s="77">
        <f t="shared" si="65"/>
        <v>30009</v>
      </c>
      <c r="AG74" s="77">
        <f t="shared" si="65"/>
        <v>141022</v>
      </c>
      <c r="AH74" s="77">
        <f t="shared" si="65"/>
        <v>24335</v>
      </c>
      <c r="AI74" s="77">
        <f t="shared" si="65"/>
        <v>10273</v>
      </c>
      <c r="AJ74" s="77">
        <f t="shared" si="38"/>
        <v>306873</v>
      </c>
    </row>
    <row r="75" spans="2:36" x14ac:dyDescent="0.25">
      <c r="B75" s="1"/>
      <c r="C75" s="1"/>
      <c r="D75" s="1"/>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row>
    <row r="76" spans="2:36" x14ac:dyDescent="0.25">
      <c r="E76" s="73" t="s">
        <v>8</v>
      </c>
      <c r="M76" s="73" t="s">
        <v>8</v>
      </c>
      <c r="U76" s="73" t="s">
        <v>8</v>
      </c>
      <c r="AC76" s="73" t="s">
        <v>8</v>
      </c>
    </row>
    <row r="77" spans="2:36" x14ac:dyDescent="0.25">
      <c r="E77" s="73" t="s">
        <v>9</v>
      </c>
      <c r="L77" s="74" t="s">
        <v>47</v>
      </c>
      <c r="M77" s="73" t="s">
        <v>9</v>
      </c>
      <c r="T77" s="74" t="s">
        <v>48</v>
      </c>
      <c r="U77" s="73" t="s">
        <v>49</v>
      </c>
      <c r="AB77" s="74" t="s">
        <v>50</v>
      </c>
      <c r="AC77" s="73" t="s">
        <v>51</v>
      </c>
      <c r="AJ77" s="74" t="s">
        <v>52</v>
      </c>
    </row>
    <row r="78" spans="2:36" s="75" customFormat="1" ht="75" x14ac:dyDescent="0.25">
      <c r="C78" s="76" t="s">
        <v>13</v>
      </c>
      <c r="D78" s="76" t="s">
        <v>14</v>
      </c>
      <c r="E78" s="76" t="s">
        <v>15</v>
      </c>
      <c r="F78" s="76" t="s">
        <v>16</v>
      </c>
      <c r="G78" s="76" t="s">
        <v>17</v>
      </c>
      <c r="H78" s="76" t="s">
        <v>18</v>
      </c>
      <c r="I78" s="76" t="s">
        <v>19</v>
      </c>
      <c r="J78" s="76" t="s">
        <v>20</v>
      </c>
      <c r="K78" s="76" t="s">
        <v>21</v>
      </c>
      <c r="M78" s="76" t="s">
        <v>15</v>
      </c>
      <c r="N78" s="76" t="s">
        <v>16</v>
      </c>
      <c r="O78" s="76" t="s">
        <v>17</v>
      </c>
      <c r="P78" s="76" t="s">
        <v>18</v>
      </c>
      <c r="Q78" s="76" t="s">
        <v>19</v>
      </c>
      <c r="R78" s="76" t="s">
        <v>20</v>
      </c>
      <c r="S78" s="76" t="s">
        <v>21</v>
      </c>
      <c r="U78" s="76" t="s">
        <v>15</v>
      </c>
      <c r="V78" s="76" t="s">
        <v>16</v>
      </c>
      <c r="W78" s="76" t="s">
        <v>17</v>
      </c>
      <c r="X78" s="76" t="s">
        <v>18</v>
      </c>
      <c r="Y78" s="76" t="s">
        <v>19</v>
      </c>
      <c r="Z78" s="76" t="s">
        <v>20</v>
      </c>
      <c r="AA78" s="76" t="s">
        <v>21</v>
      </c>
      <c r="AC78" s="76" t="s">
        <v>15</v>
      </c>
      <c r="AD78" s="76" t="s">
        <v>16</v>
      </c>
      <c r="AE78" s="76" t="s">
        <v>17</v>
      </c>
      <c r="AF78" s="76" t="s">
        <v>18</v>
      </c>
      <c r="AG78" s="76" t="s">
        <v>19</v>
      </c>
      <c r="AH78" s="76" t="s">
        <v>20</v>
      </c>
      <c r="AI78" s="76" t="s">
        <v>21</v>
      </c>
    </row>
    <row r="79" spans="2:36" x14ac:dyDescent="0.25">
      <c r="B79" s="1" t="s">
        <v>53</v>
      </c>
      <c r="C79" s="1" t="s">
        <v>24</v>
      </c>
      <c r="D79" t="s">
        <v>25</v>
      </c>
      <c r="E79" s="72">
        <f t="shared" ref="E79:L92" si="66">E61/$L61</f>
        <v>0.22516091489390055</v>
      </c>
      <c r="F79" s="72">
        <f t="shared" si="66"/>
        <v>4.9804769921685865E-2</v>
      </c>
      <c r="G79" s="72">
        <f t="shared" si="66"/>
        <v>0.11361546559819473</v>
      </c>
      <c r="H79" s="72">
        <f t="shared" si="66"/>
        <v>0.14794397629698069</v>
      </c>
      <c r="I79" s="72">
        <f t="shared" si="66"/>
        <v>0.39344524451512314</v>
      </c>
      <c r="J79" s="72">
        <f t="shared" si="66"/>
        <v>3.0854792354265966E-2</v>
      </c>
      <c r="K79" s="72">
        <f t="shared" si="66"/>
        <v>3.9174836419849056E-2</v>
      </c>
      <c r="L79" s="72">
        <f t="shared" si="66"/>
        <v>1</v>
      </c>
      <c r="M79" s="72">
        <f>M61/T61</f>
        <v>0.22516091489390055</v>
      </c>
      <c r="N79" s="72">
        <f t="shared" ref="N79:T92" si="67">N61/$T61</f>
        <v>4.9804769921685865E-2</v>
      </c>
      <c r="O79" s="72">
        <f t="shared" si="67"/>
        <v>0.11361546559819473</v>
      </c>
      <c r="P79" s="72">
        <f t="shared" si="67"/>
        <v>0.14794397629698069</v>
      </c>
      <c r="Q79" s="72">
        <f t="shared" si="67"/>
        <v>0.39344524451512314</v>
      </c>
      <c r="R79" s="72">
        <f t="shared" si="67"/>
        <v>3.0854792354265966E-2</v>
      </c>
      <c r="S79" s="72">
        <f t="shared" si="67"/>
        <v>3.9174836419849056E-2</v>
      </c>
      <c r="T79" s="72">
        <f t="shared" si="67"/>
        <v>1</v>
      </c>
      <c r="U79" s="72">
        <f t="shared" ref="U79:AB92" si="68">U61/$AB61</f>
        <v>0.22004988408198017</v>
      </c>
      <c r="V79" s="72">
        <f t="shared" si="68"/>
        <v>5.0138592602533075E-2</v>
      </c>
      <c r="W79" s="72">
        <f t="shared" si="68"/>
        <v>0.12008736655545324</v>
      </c>
      <c r="X79" s="72">
        <f t="shared" si="68"/>
        <v>0.14095261012211882</v>
      </c>
      <c r="Y79" s="72">
        <f t="shared" si="68"/>
        <v>0.40231650940995184</v>
      </c>
      <c r="Z79" s="72">
        <f t="shared" si="68"/>
        <v>2.9509349794771888E-2</v>
      </c>
      <c r="AA79" s="72">
        <f t="shared" si="68"/>
        <v>3.694568743319096E-2</v>
      </c>
      <c r="AB79" s="72">
        <f t="shared" si="68"/>
        <v>1</v>
      </c>
      <c r="AC79" s="72">
        <f t="shared" ref="AC79:AJ92" si="69">AC61/$AJ61</f>
        <v>0.21380788943382684</v>
      </c>
      <c r="AD79" s="72">
        <f t="shared" si="69"/>
        <v>4.6900448116896858E-2</v>
      </c>
      <c r="AE79" s="72">
        <f t="shared" si="69"/>
        <v>0.11654719949943411</v>
      </c>
      <c r="AF79" s="72">
        <f t="shared" si="69"/>
        <v>0.13583370906447548</v>
      </c>
      <c r="AG79" s="72">
        <f t="shared" si="69"/>
        <v>0.41932515619680338</v>
      </c>
      <c r="AH79" s="72">
        <f t="shared" si="69"/>
        <v>2.7802570921170073E-2</v>
      </c>
      <c r="AI79" s="72">
        <f t="shared" si="69"/>
        <v>3.9783026767393287E-2</v>
      </c>
      <c r="AJ79" s="72">
        <f t="shared" si="69"/>
        <v>1</v>
      </c>
    </row>
    <row r="80" spans="2:36" x14ac:dyDescent="0.25">
      <c r="B80" s="1"/>
      <c r="C80" s="1"/>
      <c r="D80" t="s">
        <v>26</v>
      </c>
      <c r="E80" s="72">
        <f t="shared" si="66"/>
        <v>0.3167795184101927</v>
      </c>
      <c r="F80" s="72">
        <f t="shared" si="66"/>
        <v>0.14185263832685605</v>
      </c>
      <c r="G80" s="72">
        <f t="shared" si="66"/>
        <v>7.7126487439400614E-3</v>
      </c>
      <c r="H80" s="72">
        <f t="shared" si="66"/>
        <v>5.4849953924436076E-2</v>
      </c>
      <c r="I80" s="72">
        <f t="shared" si="66"/>
        <v>0.1078969509996394</v>
      </c>
      <c r="J80" s="72">
        <f t="shared" si="66"/>
        <v>0.28719099322889541</v>
      </c>
      <c r="K80" s="72">
        <f t="shared" si="66"/>
        <v>8.3717296366040306E-2</v>
      </c>
      <c r="L80" s="72">
        <f t="shared" si="66"/>
        <v>1</v>
      </c>
      <c r="M80" s="72">
        <f t="shared" ref="M80:M92" si="70">M62/$T62</f>
        <v>0.3167795184101927</v>
      </c>
      <c r="N80" s="72">
        <f t="shared" si="67"/>
        <v>0.14185263832685605</v>
      </c>
      <c r="O80" s="72">
        <f t="shared" si="67"/>
        <v>7.7126487439400614E-3</v>
      </c>
      <c r="P80" s="72">
        <f t="shared" si="67"/>
        <v>5.4849953924436076E-2</v>
      </c>
      <c r="Q80" s="72">
        <f t="shared" si="67"/>
        <v>0.1078969509996394</v>
      </c>
      <c r="R80" s="72">
        <f t="shared" si="67"/>
        <v>0.28719099322889541</v>
      </c>
      <c r="S80" s="72">
        <f t="shared" si="67"/>
        <v>8.3717296366040306E-2</v>
      </c>
      <c r="T80" s="72">
        <f t="shared" si="67"/>
        <v>1</v>
      </c>
      <c r="U80" s="72">
        <f t="shared" si="68"/>
        <v>0.31307060413850474</v>
      </c>
      <c r="V80" s="72">
        <f t="shared" si="68"/>
        <v>0.14592908391390247</v>
      </c>
      <c r="W80" s="72">
        <f t="shared" si="68"/>
        <v>7.5907247582406153E-3</v>
      </c>
      <c r="X80" s="72">
        <f t="shared" si="68"/>
        <v>4.8154310075907245E-2</v>
      </c>
      <c r="Y80" s="72">
        <f t="shared" si="68"/>
        <v>0.10653010294270562</v>
      </c>
      <c r="Z80" s="72">
        <f t="shared" si="68"/>
        <v>0.3022148279089113</v>
      </c>
      <c r="AA80" s="72">
        <f t="shared" si="68"/>
        <v>7.6510346261828011E-2</v>
      </c>
      <c r="AB80" s="72">
        <f t="shared" si="68"/>
        <v>1</v>
      </c>
      <c r="AC80" s="72">
        <f t="shared" si="69"/>
        <v>0.32667860731291776</v>
      </c>
      <c r="AD80" s="72">
        <f t="shared" si="69"/>
        <v>0.13741208335153554</v>
      </c>
      <c r="AE80" s="72">
        <f t="shared" si="69"/>
        <v>7.5138700799440832E-3</v>
      </c>
      <c r="AF80" s="72">
        <f t="shared" si="69"/>
        <v>4.613166746756367E-2</v>
      </c>
      <c r="AG80" s="72">
        <f t="shared" si="69"/>
        <v>0.10073828142064567</v>
      </c>
      <c r="AH80" s="72">
        <f t="shared" si="69"/>
        <v>0.30086060023590055</v>
      </c>
      <c r="AI80" s="72">
        <f t="shared" si="69"/>
        <v>8.0664890131492722E-2</v>
      </c>
      <c r="AJ80" s="72">
        <f t="shared" si="69"/>
        <v>1</v>
      </c>
    </row>
    <row r="81" spans="2:36" x14ac:dyDescent="0.25">
      <c r="B81" s="1"/>
      <c r="C81" s="1" t="s">
        <v>27</v>
      </c>
      <c r="D81" s="1"/>
      <c r="E81" s="80">
        <f t="shared" si="66"/>
        <v>0.24178928653235746</v>
      </c>
      <c r="F81" s="80">
        <f t="shared" si="66"/>
        <v>6.6511051240378566E-2</v>
      </c>
      <c r="G81" s="80">
        <f t="shared" si="66"/>
        <v>9.439457236662703E-2</v>
      </c>
      <c r="H81" s="80">
        <f t="shared" si="66"/>
        <v>0.13104782265658801</v>
      </c>
      <c r="I81" s="80">
        <f t="shared" si="66"/>
        <v>0.34161949119573004</v>
      </c>
      <c r="J81" s="80">
        <f t="shared" si="66"/>
        <v>7.7378679959423644E-2</v>
      </c>
      <c r="K81" s="80">
        <f t="shared" si="66"/>
        <v>4.7259096048895242E-2</v>
      </c>
      <c r="L81" s="80">
        <f t="shared" si="66"/>
        <v>1</v>
      </c>
      <c r="M81" s="80">
        <f t="shared" si="70"/>
        <v>0.24178928653235746</v>
      </c>
      <c r="N81" s="80">
        <f t="shared" si="67"/>
        <v>6.6511051240378566E-2</v>
      </c>
      <c r="O81" s="80">
        <f t="shared" si="67"/>
        <v>9.439457236662703E-2</v>
      </c>
      <c r="P81" s="80">
        <f t="shared" si="67"/>
        <v>0.13104782265658801</v>
      </c>
      <c r="Q81" s="80">
        <f t="shared" si="67"/>
        <v>0.34161949119573004</v>
      </c>
      <c r="R81" s="80">
        <f t="shared" si="67"/>
        <v>7.7378679959423644E-2</v>
      </c>
      <c r="S81" s="80">
        <f t="shared" si="67"/>
        <v>4.7259096048895242E-2</v>
      </c>
      <c r="T81" s="80">
        <f t="shared" si="67"/>
        <v>1</v>
      </c>
      <c r="U81" s="80">
        <f t="shared" si="68"/>
        <v>0.23698076355295133</v>
      </c>
      <c r="V81" s="80">
        <f t="shared" si="68"/>
        <v>6.7573603446056951E-2</v>
      </c>
      <c r="W81" s="80">
        <f t="shared" si="68"/>
        <v>9.9611637255569943E-2</v>
      </c>
      <c r="X81" s="80">
        <f t="shared" si="68"/>
        <v>0.12406221374334749</v>
      </c>
      <c r="Y81" s="80">
        <f t="shared" si="68"/>
        <v>0.3484798588872991</v>
      </c>
      <c r="Z81" s="80">
        <f t="shared" si="68"/>
        <v>7.914499632834443E-2</v>
      </c>
      <c r="AA81" s="80">
        <f t="shared" si="68"/>
        <v>4.4146926786430771E-2</v>
      </c>
      <c r="AB81" s="80">
        <f t="shared" si="68"/>
        <v>1</v>
      </c>
      <c r="AC81" s="80">
        <f t="shared" si="69"/>
        <v>0.23344582269244801</v>
      </c>
      <c r="AD81" s="80">
        <f t="shared" si="69"/>
        <v>6.2648212331265968E-2</v>
      </c>
      <c r="AE81" s="80">
        <f t="shared" si="69"/>
        <v>9.7576918399610843E-2</v>
      </c>
      <c r="AF81" s="80">
        <f t="shared" si="69"/>
        <v>0.12022680286999879</v>
      </c>
      <c r="AG81" s="80">
        <f t="shared" si="69"/>
        <v>0.36389547610361184</v>
      </c>
      <c r="AH81" s="80">
        <f t="shared" si="69"/>
        <v>7.5310865864039886E-2</v>
      </c>
      <c r="AI81" s="80">
        <f t="shared" si="69"/>
        <v>4.6895901739024685E-2</v>
      </c>
      <c r="AJ81" s="80">
        <f t="shared" si="69"/>
        <v>1</v>
      </c>
    </row>
    <row r="82" spans="2:36" x14ac:dyDescent="0.25">
      <c r="B82" s="1"/>
      <c r="C82" s="1" t="s">
        <v>28</v>
      </c>
      <c r="D82" t="s">
        <v>25</v>
      </c>
      <c r="E82" s="72">
        <f t="shared" si="66"/>
        <v>0.23492399517803064</v>
      </c>
      <c r="F82" s="72">
        <f t="shared" si="66"/>
        <v>4.4309194084266854E-2</v>
      </c>
      <c r="G82" s="72">
        <f t="shared" si="66"/>
        <v>0.14204228043868161</v>
      </c>
      <c r="H82" s="72">
        <f t="shared" si="66"/>
        <v>0.17103290112022582</v>
      </c>
      <c r="I82" s="72">
        <f t="shared" si="66"/>
        <v>0.36294140131134045</v>
      </c>
      <c r="J82" s="72">
        <f t="shared" si="66"/>
        <v>2.0757990062038753E-2</v>
      </c>
      <c r="K82" s="72">
        <f t="shared" si="66"/>
        <v>2.3992237805415893E-2</v>
      </c>
      <c r="L82" s="72">
        <f t="shared" si="66"/>
        <v>1</v>
      </c>
      <c r="M82" s="72">
        <f t="shared" si="70"/>
        <v>0.23492399517803064</v>
      </c>
      <c r="N82" s="72">
        <f t="shared" si="67"/>
        <v>4.4309194084266854E-2</v>
      </c>
      <c r="O82" s="72">
        <f t="shared" si="67"/>
        <v>0.14204228043868161</v>
      </c>
      <c r="P82" s="72">
        <f t="shared" si="67"/>
        <v>0.17103290112022582</v>
      </c>
      <c r="Q82" s="72">
        <f t="shared" si="67"/>
        <v>0.36294140131134045</v>
      </c>
      <c r="R82" s="72">
        <f t="shared" si="67"/>
        <v>2.0757990062038753E-2</v>
      </c>
      <c r="S82" s="72">
        <f t="shared" si="67"/>
        <v>2.3992237805415893E-2</v>
      </c>
      <c r="T82" s="72">
        <f t="shared" si="67"/>
        <v>1</v>
      </c>
      <c r="U82" s="72">
        <f t="shared" si="68"/>
        <v>0.20737177754958655</v>
      </c>
      <c r="V82" s="72">
        <f t="shared" si="68"/>
        <v>4.0236718369994054E-2</v>
      </c>
      <c r="W82" s="72">
        <f t="shared" si="68"/>
        <v>0.15873101659190403</v>
      </c>
      <c r="X82" s="72">
        <f t="shared" si="68"/>
        <v>0.16681078743987462</v>
      </c>
      <c r="Y82" s="72">
        <f t="shared" si="68"/>
        <v>0.3846133059503864</v>
      </c>
      <c r="Z82" s="72">
        <f t="shared" si="68"/>
        <v>1.9645462897908448E-2</v>
      </c>
      <c r="AA82" s="72">
        <f t="shared" si="68"/>
        <v>2.2590931200345891E-2</v>
      </c>
      <c r="AB82" s="72">
        <f t="shared" si="68"/>
        <v>1</v>
      </c>
      <c r="AC82" s="72">
        <f t="shared" si="69"/>
        <v>0.1912751677852349</v>
      </c>
      <c r="AD82" s="72">
        <f t="shared" si="69"/>
        <v>4.7326089272397995E-2</v>
      </c>
      <c r="AE82" s="72">
        <f t="shared" si="69"/>
        <v>0.17582827314370938</v>
      </c>
      <c r="AF82" s="72">
        <f t="shared" si="69"/>
        <v>0.18879833812719718</v>
      </c>
      <c r="AG82" s="72">
        <f t="shared" si="69"/>
        <v>0.35842122083732825</v>
      </c>
      <c r="AH82" s="72">
        <f t="shared" si="69"/>
        <v>1.7337807606263984E-2</v>
      </c>
      <c r="AI82" s="72">
        <f t="shared" si="69"/>
        <v>2.101310322786833E-2</v>
      </c>
      <c r="AJ82" s="72">
        <f t="shared" si="69"/>
        <v>1</v>
      </c>
    </row>
    <row r="83" spans="2:36" x14ac:dyDescent="0.25">
      <c r="B83" s="1"/>
      <c r="C83" s="1"/>
      <c r="D83" t="s">
        <v>26</v>
      </c>
      <c r="E83" s="72">
        <f t="shared" si="66"/>
        <v>0.35635507013598888</v>
      </c>
      <c r="F83" s="72">
        <f t="shared" si="66"/>
        <v>6.8743976871185358E-2</v>
      </c>
      <c r="G83" s="72">
        <f t="shared" si="66"/>
        <v>6.6388264268122926E-3</v>
      </c>
      <c r="H83" s="72">
        <f t="shared" si="66"/>
        <v>0.20591069707677481</v>
      </c>
      <c r="I83" s="72">
        <f t="shared" si="66"/>
        <v>8.9088767533997221E-2</v>
      </c>
      <c r="J83" s="72">
        <f t="shared" si="66"/>
        <v>0.21019381090052469</v>
      </c>
      <c r="K83" s="72">
        <f t="shared" si="66"/>
        <v>6.3068851054716782E-2</v>
      </c>
      <c r="L83" s="72">
        <f t="shared" si="66"/>
        <v>1</v>
      </c>
      <c r="M83" s="72">
        <f t="shared" si="70"/>
        <v>0.35635507013598888</v>
      </c>
      <c r="N83" s="72">
        <f t="shared" si="67"/>
        <v>6.8743976871185358E-2</v>
      </c>
      <c r="O83" s="72">
        <f t="shared" si="67"/>
        <v>6.6388264268122926E-3</v>
      </c>
      <c r="P83" s="72">
        <f t="shared" si="67"/>
        <v>0.20591069707677481</v>
      </c>
      <c r="Q83" s="72">
        <f t="shared" si="67"/>
        <v>8.9088767533997221E-2</v>
      </c>
      <c r="R83" s="72">
        <f t="shared" si="67"/>
        <v>0.21019381090052469</v>
      </c>
      <c r="S83" s="72">
        <f t="shared" si="67"/>
        <v>6.3068851054716782E-2</v>
      </c>
      <c r="T83" s="72">
        <f t="shared" si="67"/>
        <v>1</v>
      </c>
      <c r="U83" s="72">
        <f t="shared" si="68"/>
        <v>0.35055944969306457</v>
      </c>
      <c r="V83" s="72">
        <f t="shared" si="68"/>
        <v>5.799120553789891E-2</v>
      </c>
      <c r="W83" s="72">
        <f t="shared" si="68"/>
        <v>1.0100570333928338E-2</v>
      </c>
      <c r="X83" s="72">
        <f t="shared" si="68"/>
        <v>0.22739344333667116</v>
      </c>
      <c r="Y83" s="72">
        <f t="shared" si="68"/>
        <v>9.5171753232617881E-2</v>
      </c>
      <c r="Z83" s="72">
        <f t="shared" si="68"/>
        <v>0.19121424528712613</v>
      </c>
      <c r="AA83" s="72">
        <f t="shared" si="68"/>
        <v>6.756933257869302E-2</v>
      </c>
      <c r="AB83" s="72">
        <f t="shared" si="68"/>
        <v>1</v>
      </c>
      <c r="AC83" s="72">
        <f t="shared" si="69"/>
        <v>0.42383043993585723</v>
      </c>
      <c r="AD83" s="72">
        <f t="shared" si="69"/>
        <v>7.2718399219131286E-2</v>
      </c>
      <c r="AE83" s="72">
        <f t="shared" si="69"/>
        <v>8.8544934811406253E-3</v>
      </c>
      <c r="AF83" s="72">
        <f t="shared" si="69"/>
        <v>0.21996792860628878</v>
      </c>
      <c r="AG83" s="72">
        <f t="shared" si="69"/>
        <v>6.5816077529108272E-2</v>
      </c>
      <c r="AH83" s="72">
        <f t="shared" si="69"/>
        <v>0.13874363801157358</v>
      </c>
      <c r="AI83" s="72">
        <f t="shared" si="69"/>
        <v>7.0069023216900228E-2</v>
      </c>
      <c r="AJ83" s="72">
        <f t="shared" si="69"/>
        <v>1</v>
      </c>
    </row>
    <row r="84" spans="2:36" x14ac:dyDescent="0.25">
      <c r="B84" s="78"/>
      <c r="C84" s="1" t="s">
        <v>29</v>
      </c>
      <c r="D84" s="1"/>
      <c r="E84" s="80">
        <f t="shared" si="66"/>
        <v>0.26108419838523644</v>
      </c>
      <c r="F84" s="80">
        <f t="shared" si="66"/>
        <v>4.9573241061130334E-2</v>
      </c>
      <c r="G84" s="80">
        <f t="shared" si="66"/>
        <v>0.11287197231833911</v>
      </c>
      <c r="H84" s="80">
        <f t="shared" si="66"/>
        <v>0.17854671280276815</v>
      </c>
      <c r="I84" s="80">
        <f t="shared" si="66"/>
        <v>0.30394463667820071</v>
      </c>
      <c r="J84" s="80">
        <f t="shared" si="66"/>
        <v>6.1568627450980393E-2</v>
      </c>
      <c r="K84" s="80">
        <f t="shared" si="66"/>
        <v>3.2410611303344869E-2</v>
      </c>
      <c r="L84" s="80">
        <f t="shared" si="66"/>
        <v>1</v>
      </c>
      <c r="M84" s="80">
        <f t="shared" si="70"/>
        <v>0.26108419838523644</v>
      </c>
      <c r="N84" s="80">
        <f t="shared" si="67"/>
        <v>4.9573241061130334E-2</v>
      </c>
      <c r="O84" s="80">
        <f t="shared" si="67"/>
        <v>0.11287197231833911</v>
      </c>
      <c r="P84" s="80">
        <f t="shared" si="67"/>
        <v>0.17854671280276815</v>
      </c>
      <c r="Q84" s="80">
        <f t="shared" si="67"/>
        <v>0.30394463667820071</v>
      </c>
      <c r="R84" s="80">
        <f t="shared" si="67"/>
        <v>6.1568627450980393E-2</v>
      </c>
      <c r="S84" s="80">
        <f t="shared" si="67"/>
        <v>3.2410611303344869E-2</v>
      </c>
      <c r="T84" s="80">
        <f t="shared" si="67"/>
        <v>1</v>
      </c>
      <c r="U84" s="80">
        <f t="shared" si="68"/>
        <v>0.24128437529000527</v>
      </c>
      <c r="V84" s="80">
        <f t="shared" si="68"/>
        <v>4.4441694764953958E-2</v>
      </c>
      <c r="W84" s="80">
        <f t="shared" si="68"/>
        <v>0.12352935111001125</v>
      </c>
      <c r="X84" s="80">
        <f t="shared" si="68"/>
        <v>0.18115919613120096</v>
      </c>
      <c r="Y84" s="80">
        <f t="shared" si="68"/>
        <v>0.31606190903372827</v>
      </c>
      <c r="Z84" s="80">
        <f t="shared" si="68"/>
        <v>6.0279848630144052E-2</v>
      </c>
      <c r="AA84" s="80">
        <f t="shared" si="68"/>
        <v>3.324362503995628E-2</v>
      </c>
      <c r="AB84" s="80">
        <f t="shared" si="68"/>
        <v>1</v>
      </c>
      <c r="AC84" s="80">
        <f t="shared" si="69"/>
        <v>0.25555491318340368</v>
      </c>
      <c r="AD84" s="80">
        <f t="shared" si="69"/>
        <v>5.4344684049257096E-2</v>
      </c>
      <c r="AE84" s="80">
        <f t="shared" si="69"/>
        <v>0.12967566630051455</v>
      </c>
      <c r="AF84" s="80">
        <f t="shared" si="69"/>
        <v>0.19741380971652117</v>
      </c>
      <c r="AG84" s="80">
        <f t="shared" si="69"/>
        <v>0.27754331194234066</v>
      </c>
      <c r="AH84" s="80">
        <f t="shared" si="69"/>
        <v>5.0895145593648224E-2</v>
      </c>
      <c r="AI84" s="80">
        <f t="shared" si="69"/>
        <v>3.4572469214314623E-2</v>
      </c>
      <c r="AJ84" s="80">
        <f t="shared" si="69"/>
        <v>1</v>
      </c>
    </row>
    <row r="85" spans="2:36" x14ac:dyDescent="0.25">
      <c r="B85" s="79" t="s">
        <v>54</v>
      </c>
      <c r="C85" s="79"/>
      <c r="D85" s="79"/>
      <c r="E85" s="80">
        <f t="shared" si="66"/>
        <v>0.24441638634743254</v>
      </c>
      <c r="F85" s="80">
        <f t="shared" si="66"/>
        <v>6.4204882737046429E-2</v>
      </c>
      <c r="G85" s="80">
        <f t="shared" si="66"/>
        <v>9.6910363802542185E-2</v>
      </c>
      <c r="H85" s="80">
        <f t="shared" si="66"/>
        <v>0.13751503673202736</v>
      </c>
      <c r="I85" s="80">
        <f t="shared" si="66"/>
        <v>0.33648986924717406</v>
      </c>
      <c r="J85" s="80">
        <f t="shared" si="66"/>
        <v>7.5226061365570834E-2</v>
      </c>
      <c r="K85" s="80">
        <f t="shared" si="66"/>
        <v>4.5237399768206614E-2</v>
      </c>
      <c r="L85" s="80">
        <f t="shared" si="66"/>
        <v>1</v>
      </c>
      <c r="M85" s="80">
        <f t="shared" si="70"/>
        <v>0.24441638634743254</v>
      </c>
      <c r="N85" s="80">
        <f t="shared" si="67"/>
        <v>6.4204882737046429E-2</v>
      </c>
      <c r="O85" s="80">
        <f t="shared" si="67"/>
        <v>9.6910363802542185E-2</v>
      </c>
      <c r="P85" s="80">
        <f t="shared" si="67"/>
        <v>0.13751503673202736</v>
      </c>
      <c r="Q85" s="80">
        <f t="shared" si="67"/>
        <v>0.33648986924717406</v>
      </c>
      <c r="R85" s="80">
        <f t="shared" si="67"/>
        <v>7.5226061365570834E-2</v>
      </c>
      <c r="S85" s="80">
        <f t="shared" si="67"/>
        <v>4.5237399768206614E-2</v>
      </c>
      <c r="T85" s="80">
        <f t="shared" si="67"/>
        <v>1</v>
      </c>
      <c r="U85" s="80">
        <f t="shared" si="68"/>
        <v>0.23764817631002011</v>
      </c>
      <c r="V85" s="80">
        <f t="shared" si="68"/>
        <v>6.3986260560035688E-2</v>
      </c>
      <c r="W85" s="80">
        <f t="shared" si="68"/>
        <v>0.10332084438709017</v>
      </c>
      <c r="X85" s="80">
        <f t="shared" si="68"/>
        <v>0.1329169285187726</v>
      </c>
      <c r="Y85" s="80">
        <f t="shared" si="68"/>
        <v>0.34345241807427163</v>
      </c>
      <c r="Z85" s="80">
        <f t="shared" si="68"/>
        <v>7.6219351310379893E-2</v>
      </c>
      <c r="AA85" s="80">
        <f t="shared" si="68"/>
        <v>4.2456020839429891E-2</v>
      </c>
      <c r="AB85" s="80">
        <f t="shared" si="68"/>
        <v>1</v>
      </c>
      <c r="AC85" s="80">
        <f t="shared" si="69"/>
        <v>0.23708761471238973</v>
      </c>
      <c r="AD85" s="80">
        <f t="shared" si="69"/>
        <v>6.1280461674713599E-2</v>
      </c>
      <c r="AE85" s="80">
        <f t="shared" si="69"/>
        <v>0.10286419894167802</v>
      </c>
      <c r="AF85" s="80">
        <f t="shared" si="69"/>
        <v>0.13294098601072288</v>
      </c>
      <c r="AG85" s="80">
        <f t="shared" si="69"/>
        <v>0.34967161544883457</v>
      </c>
      <c r="AH85" s="80">
        <f t="shared" si="69"/>
        <v>7.1289127598586785E-2</v>
      </c>
      <c r="AI85" s="80">
        <f t="shared" si="69"/>
        <v>4.4865995613074437E-2</v>
      </c>
      <c r="AJ85" s="80">
        <f t="shared" si="69"/>
        <v>1</v>
      </c>
    </row>
    <row r="86" spans="2:36" x14ac:dyDescent="0.25">
      <c r="B86" s="1" t="s">
        <v>32</v>
      </c>
      <c r="C86" s="1" t="s">
        <v>24</v>
      </c>
      <c r="D86" t="s">
        <v>25</v>
      </c>
      <c r="E86" s="72">
        <f t="shared" si="66"/>
        <v>0.14845799555335296</v>
      </c>
      <c r="F86" s="72">
        <f t="shared" si="66"/>
        <v>3.560500315993835E-2</v>
      </c>
      <c r="G86" s="72">
        <f t="shared" si="66"/>
        <v>0.10661495582906325</v>
      </c>
      <c r="H86" s="72">
        <f t="shared" si="66"/>
        <v>9.5120964258596619E-2</v>
      </c>
      <c r="I86" s="72">
        <f t="shared" si="66"/>
        <v>0.54850164362260789</v>
      </c>
      <c r="J86" s="72">
        <f t="shared" si="66"/>
        <v>3.8583074551811619E-2</v>
      </c>
      <c r="K86" s="72">
        <f t="shared" si="66"/>
        <v>2.7116363024629331E-2</v>
      </c>
      <c r="L86" s="72">
        <f t="shared" si="66"/>
        <v>1</v>
      </c>
      <c r="M86" s="72">
        <f t="shared" si="70"/>
        <v>0.14845799555335296</v>
      </c>
      <c r="N86" s="72">
        <f t="shared" si="67"/>
        <v>3.560500315993835E-2</v>
      </c>
      <c r="O86" s="72">
        <f t="shared" si="67"/>
        <v>0.10661495582906325</v>
      </c>
      <c r="P86" s="72">
        <f t="shared" si="67"/>
        <v>9.5120964258596619E-2</v>
      </c>
      <c r="Q86" s="72">
        <f t="shared" si="67"/>
        <v>0.54850164362260789</v>
      </c>
      <c r="R86" s="72">
        <f t="shared" si="67"/>
        <v>3.8583074551811619E-2</v>
      </c>
      <c r="S86" s="72">
        <f t="shared" si="67"/>
        <v>2.7116363024629331E-2</v>
      </c>
      <c r="T86" s="72">
        <f t="shared" si="67"/>
        <v>1</v>
      </c>
      <c r="U86" s="72">
        <f t="shared" si="68"/>
        <v>0.1471953403740813</v>
      </c>
      <c r="V86" s="72">
        <f t="shared" si="68"/>
        <v>3.6500719752576141E-2</v>
      </c>
      <c r="W86" s="72">
        <f t="shared" si="68"/>
        <v>0.11888982322116595</v>
      </c>
      <c r="X86" s="72">
        <f t="shared" si="68"/>
        <v>9.4750794578339015E-2</v>
      </c>
      <c r="Y86" s="72">
        <f t="shared" si="68"/>
        <v>0.54162450294314668</v>
      </c>
      <c r="Z86" s="72">
        <f t="shared" si="68"/>
        <v>3.691879385621101E-2</v>
      </c>
      <c r="AA86" s="72">
        <f t="shared" si="68"/>
        <v>2.41200252744799E-2</v>
      </c>
      <c r="AB86" s="72">
        <f t="shared" si="68"/>
        <v>1</v>
      </c>
      <c r="AC86" s="72">
        <f t="shared" si="69"/>
        <v>0.13893832957794483</v>
      </c>
      <c r="AD86" s="72">
        <f t="shared" si="69"/>
        <v>3.539374775150058E-2</v>
      </c>
      <c r="AE86" s="72">
        <f t="shared" si="69"/>
        <v>0.12226629807055081</v>
      </c>
      <c r="AF86" s="72">
        <f t="shared" si="69"/>
        <v>9.5956487985912553E-2</v>
      </c>
      <c r="AG86" s="72">
        <f t="shared" si="69"/>
        <v>0.54623388180940302</v>
      </c>
      <c r="AH86" s="72">
        <f t="shared" si="69"/>
        <v>3.752863878211804E-2</v>
      </c>
      <c r="AI86" s="72">
        <f t="shared" si="69"/>
        <v>2.3682616022570199E-2</v>
      </c>
      <c r="AJ86" s="72">
        <f t="shared" si="69"/>
        <v>1</v>
      </c>
    </row>
    <row r="87" spans="2:36" x14ac:dyDescent="0.25">
      <c r="B87" s="1"/>
      <c r="C87" s="1"/>
      <c r="D87" t="s">
        <v>26</v>
      </c>
      <c r="E87" s="72">
        <f t="shared" si="66"/>
        <v>0.31713433575165895</v>
      </c>
      <c r="F87" s="72">
        <f t="shared" si="66"/>
        <v>0.12949566042993219</v>
      </c>
      <c r="G87" s="72">
        <f t="shared" si="66"/>
        <v>9.7214625537931244E-3</v>
      </c>
      <c r="H87" s="72">
        <f t="shared" si="66"/>
        <v>6.1115181787221744E-2</v>
      </c>
      <c r="I87" s="72">
        <f t="shared" si="66"/>
        <v>0.11505794693443688</v>
      </c>
      <c r="J87" s="72">
        <f t="shared" si="66"/>
        <v>0.28122065243191363</v>
      </c>
      <c r="K87" s="72">
        <f t="shared" si="66"/>
        <v>8.6254760111043452E-2</v>
      </c>
      <c r="L87" s="72">
        <f t="shared" si="66"/>
        <v>1</v>
      </c>
      <c r="M87" s="72">
        <f t="shared" si="70"/>
        <v>0.31713433575165895</v>
      </c>
      <c r="N87" s="72">
        <f t="shared" si="67"/>
        <v>0.12949566042993219</v>
      </c>
      <c r="O87" s="72">
        <f t="shared" si="67"/>
        <v>9.7214625537931244E-3</v>
      </c>
      <c r="P87" s="72">
        <f t="shared" si="67"/>
        <v>6.1115181787221744E-2</v>
      </c>
      <c r="Q87" s="72">
        <f t="shared" si="67"/>
        <v>0.11505794693443688</v>
      </c>
      <c r="R87" s="72">
        <f t="shared" si="67"/>
        <v>0.28122065243191363</v>
      </c>
      <c r="S87" s="72">
        <f t="shared" si="67"/>
        <v>8.6254760111043452E-2</v>
      </c>
      <c r="T87" s="72">
        <f t="shared" si="67"/>
        <v>1</v>
      </c>
      <c r="U87" s="72">
        <f t="shared" si="68"/>
        <v>0.31336171294237247</v>
      </c>
      <c r="V87" s="72">
        <f t="shared" si="68"/>
        <v>0.13399834805260816</v>
      </c>
      <c r="W87" s="72">
        <f t="shared" si="68"/>
        <v>8.8103860897558086E-3</v>
      </c>
      <c r="X87" s="72">
        <f t="shared" si="68"/>
        <v>5.3677700828091576E-2</v>
      </c>
      <c r="Y87" s="72">
        <f t="shared" si="68"/>
        <v>0.11429146282059428</v>
      </c>
      <c r="Z87" s="72">
        <f t="shared" si="68"/>
        <v>0.29523264925768261</v>
      </c>
      <c r="AA87" s="72">
        <f t="shared" si="68"/>
        <v>8.0627740008895096E-2</v>
      </c>
      <c r="AB87" s="72">
        <f t="shared" si="68"/>
        <v>1</v>
      </c>
      <c r="AC87" s="72">
        <f t="shared" si="69"/>
        <v>0.32388681923008694</v>
      </c>
      <c r="AD87" s="72">
        <f t="shared" si="69"/>
        <v>0.12491130033705872</v>
      </c>
      <c r="AE87" s="72">
        <f t="shared" si="69"/>
        <v>8.8477913783927623E-3</v>
      </c>
      <c r="AF87" s="72">
        <f t="shared" si="69"/>
        <v>5.1978002483590566E-2</v>
      </c>
      <c r="AG87" s="72">
        <f t="shared" si="69"/>
        <v>0.11426734078410503</v>
      </c>
      <c r="AH87" s="72">
        <f t="shared" si="69"/>
        <v>0.29281976228490331</v>
      </c>
      <c r="AI87" s="72">
        <f t="shared" si="69"/>
        <v>8.3288983501862687E-2</v>
      </c>
      <c r="AJ87" s="72">
        <f t="shared" si="69"/>
        <v>1</v>
      </c>
    </row>
    <row r="88" spans="2:36" x14ac:dyDescent="0.25">
      <c r="B88" s="1"/>
      <c r="C88" s="1" t="s">
        <v>27</v>
      </c>
      <c r="D88" s="1"/>
      <c r="E88" s="80">
        <f t="shared" si="66"/>
        <v>0.17890722659706659</v>
      </c>
      <c r="F88" s="80">
        <f t="shared" si="66"/>
        <v>5.2554021099852639E-2</v>
      </c>
      <c r="G88" s="80">
        <f t="shared" si="66"/>
        <v>8.9123869883621074E-2</v>
      </c>
      <c r="H88" s="80">
        <f t="shared" si="66"/>
        <v>8.8982285140494916E-2</v>
      </c>
      <c r="I88" s="80">
        <f t="shared" si="66"/>
        <v>0.4702569576792025</v>
      </c>
      <c r="J88" s="80">
        <f t="shared" si="66"/>
        <v>8.2383690927957581E-2</v>
      </c>
      <c r="K88" s="80">
        <f t="shared" si="66"/>
        <v>3.7791948671804701E-2</v>
      </c>
      <c r="L88" s="80">
        <f t="shared" si="66"/>
        <v>1</v>
      </c>
      <c r="M88" s="80">
        <f t="shared" si="70"/>
        <v>0.17890722659706659</v>
      </c>
      <c r="N88" s="80">
        <f t="shared" si="67"/>
        <v>5.2554021099852639E-2</v>
      </c>
      <c r="O88" s="80">
        <f t="shared" si="67"/>
        <v>8.9123869883621074E-2</v>
      </c>
      <c r="P88" s="80">
        <f t="shared" si="67"/>
        <v>8.8982285140494916E-2</v>
      </c>
      <c r="Q88" s="80">
        <f t="shared" si="67"/>
        <v>0.4702569576792025</v>
      </c>
      <c r="R88" s="80">
        <f t="shared" si="67"/>
        <v>8.2383690927957581E-2</v>
      </c>
      <c r="S88" s="80">
        <f t="shared" si="67"/>
        <v>3.7791948671804701E-2</v>
      </c>
      <c r="T88" s="80">
        <f t="shared" si="67"/>
        <v>1</v>
      </c>
      <c r="U88" s="80">
        <f t="shared" si="68"/>
        <v>0.17764041194229083</v>
      </c>
      <c r="V88" s="80">
        <f t="shared" si="68"/>
        <v>5.4364275569835391E-2</v>
      </c>
      <c r="W88" s="80">
        <f t="shared" si="68"/>
        <v>9.8721023181454842E-2</v>
      </c>
      <c r="X88" s="80">
        <f t="shared" si="68"/>
        <v>8.722536533879692E-2</v>
      </c>
      <c r="Y88" s="80">
        <f t="shared" si="68"/>
        <v>0.46332836643306713</v>
      </c>
      <c r="Z88" s="80">
        <f t="shared" si="68"/>
        <v>8.4247165374496516E-2</v>
      </c>
      <c r="AA88" s="80">
        <f t="shared" si="68"/>
        <v>3.4473392160058361E-2</v>
      </c>
      <c r="AB88" s="80">
        <f t="shared" si="68"/>
        <v>1</v>
      </c>
      <c r="AC88" s="80">
        <f t="shared" si="69"/>
        <v>0.1714739338711439</v>
      </c>
      <c r="AD88" s="80">
        <f t="shared" si="69"/>
        <v>5.1141417136080641E-2</v>
      </c>
      <c r="AE88" s="80">
        <f t="shared" si="69"/>
        <v>0.10231404184936102</v>
      </c>
      <c r="AF88" s="80">
        <f t="shared" si="69"/>
        <v>8.8219919796526602E-2</v>
      </c>
      <c r="AG88" s="80">
        <f t="shared" si="69"/>
        <v>0.470243575140044</v>
      </c>
      <c r="AH88" s="80">
        <f t="shared" si="69"/>
        <v>8.2438716120274008E-2</v>
      </c>
      <c r="AI88" s="80">
        <f t="shared" si="69"/>
        <v>3.4168396086569817E-2</v>
      </c>
      <c r="AJ88" s="80">
        <f t="shared" si="69"/>
        <v>1</v>
      </c>
    </row>
    <row r="89" spans="2:36" x14ac:dyDescent="0.25">
      <c r="B89" s="1"/>
      <c r="C89" s="1" t="s">
        <v>28</v>
      </c>
      <c r="D89" t="s">
        <v>25</v>
      </c>
      <c r="E89" s="72">
        <f t="shared" si="66"/>
        <v>0.15080713678844521</v>
      </c>
      <c r="F89" s="72">
        <f t="shared" si="66"/>
        <v>3.0222114334263868E-2</v>
      </c>
      <c r="G89" s="72">
        <f t="shared" si="66"/>
        <v>0.1317514261439495</v>
      </c>
      <c r="H89" s="72">
        <f t="shared" si="66"/>
        <v>0.10483675203301372</v>
      </c>
      <c r="I89" s="72">
        <f t="shared" si="66"/>
        <v>0.53258890642068213</v>
      </c>
      <c r="J89" s="72">
        <f t="shared" si="66"/>
        <v>3.3863332928753487E-2</v>
      </c>
      <c r="K89" s="72">
        <f t="shared" si="66"/>
        <v>1.5930331350892099E-2</v>
      </c>
      <c r="L89" s="72">
        <f t="shared" si="66"/>
        <v>1</v>
      </c>
      <c r="M89" s="72">
        <f t="shared" si="70"/>
        <v>0.15080713678844521</v>
      </c>
      <c r="N89" s="72">
        <f t="shared" si="67"/>
        <v>3.0222114334263868E-2</v>
      </c>
      <c r="O89" s="72">
        <f t="shared" si="67"/>
        <v>0.1317514261439495</v>
      </c>
      <c r="P89" s="72">
        <f t="shared" si="67"/>
        <v>0.10483675203301372</v>
      </c>
      <c r="Q89" s="72">
        <f t="shared" si="67"/>
        <v>0.53258890642068213</v>
      </c>
      <c r="R89" s="72">
        <f t="shared" si="67"/>
        <v>3.3863332928753487E-2</v>
      </c>
      <c r="S89" s="72">
        <f t="shared" si="67"/>
        <v>1.5930331350892099E-2</v>
      </c>
      <c r="T89" s="72">
        <f t="shared" si="67"/>
        <v>1</v>
      </c>
      <c r="U89" s="72">
        <f t="shared" si="68"/>
        <v>0.1244816765661773</v>
      </c>
      <c r="V89" s="72">
        <f t="shared" si="68"/>
        <v>2.9754566849714222E-2</v>
      </c>
      <c r="W89" s="72">
        <f t="shared" si="68"/>
        <v>0.14846464193656841</v>
      </c>
      <c r="X89" s="72">
        <f t="shared" si="68"/>
        <v>0.10982853300459487</v>
      </c>
      <c r="Y89" s="72">
        <f t="shared" si="68"/>
        <v>0.53829989913706155</v>
      </c>
      <c r="Z89" s="72">
        <f t="shared" si="68"/>
        <v>3.376106690574919E-2</v>
      </c>
      <c r="AA89" s="72">
        <f t="shared" si="68"/>
        <v>1.5409615600134484E-2</v>
      </c>
      <c r="AB89" s="72">
        <f t="shared" si="68"/>
        <v>1</v>
      </c>
      <c r="AC89" s="72">
        <f t="shared" si="69"/>
        <v>9.621416386947669E-2</v>
      </c>
      <c r="AD89" s="72">
        <f t="shared" si="69"/>
        <v>3.004457161723436E-2</v>
      </c>
      <c r="AE89" s="72">
        <f t="shared" si="69"/>
        <v>0.16915203873878831</v>
      </c>
      <c r="AF89" s="72">
        <f t="shared" si="69"/>
        <v>0.12199416717107797</v>
      </c>
      <c r="AG89" s="72">
        <f t="shared" si="69"/>
        <v>0.53593242722720524</v>
      </c>
      <c r="AH89" s="72">
        <f t="shared" si="69"/>
        <v>3.3346172893853519E-2</v>
      </c>
      <c r="AI89" s="72">
        <f t="shared" si="69"/>
        <v>1.3316458482363947E-2</v>
      </c>
      <c r="AJ89" s="72">
        <f t="shared" si="69"/>
        <v>1</v>
      </c>
    </row>
    <row r="90" spans="2:36" x14ac:dyDescent="0.25">
      <c r="B90" s="1"/>
      <c r="C90" s="1"/>
      <c r="D90" t="s">
        <v>26</v>
      </c>
      <c r="E90" s="72">
        <f t="shared" si="66"/>
        <v>0.34869760960445922</v>
      </c>
      <c r="F90" s="72">
        <f t="shared" si="66"/>
        <v>6.4422767713581311E-2</v>
      </c>
      <c r="G90" s="72">
        <f t="shared" si="66"/>
        <v>1.2005574016507665E-2</v>
      </c>
      <c r="H90" s="72">
        <f t="shared" si="66"/>
        <v>0.19916389752385036</v>
      </c>
      <c r="I90" s="72">
        <f t="shared" si="66"/>
        <v>9.8295637260156499E-2</v>
      </c>
      <c r="J90" s="72">
        <f t="shared" si="66"/>
        <v>0.21395647979419016</v>
      </c>
      <c r="K90" s="72">
        <f t="shared" si="66"/>
        <v>6.3458034087254797E-2</v>
      </c>
      <c r="L90" s="72">
        <f t="shared" si="66"/>
        <v>1</v>
      </c>
      <c r="M90" s="72">
        <f t="shared" si="70"/>
        <v>0.34869760960445922</v>
      </c>
      <c r="N90" s="72">
        <f t="shared" si="67"/>
        <v>6.4422767713581311E-2</v>
      </c>
      <c r="O90" s="72">
        <f t="shared" si="67"/>
        <v>1.2005574016507665E-2</v>
      </c>
      <c r="P90" s="72">
        <f t="shared" si="67"/>
        <v>0.19916389752385036</v>
      </c>
      <c r="Q90" s="72">
        <f t="shared" si="67"/>
        <v>9.8295637260156499E-2</v>
      </c>
      <c r="R90" s="72">
        <f t="shared" si="67"/>
        <v>0.21395647979419016</v>
      </c>
      <c r="S90" s="72">
        <f t="shared" si="67"/>
        <v>6.3458034087254797E-2</v>
      </c>
      <c r="T90" s="72">
        <f t="shared" si="67"/>
        <v>1</v>
      </c>
      <c r="U90" s="72">
        <f t="shared" si="68"/>
        <v>0.3519580388496244</v>
      </c>
      <c r="V90" s="72">
        <f t="shared" si="68"/>
        <v>5.3073743165755437E-2</v>
      </c>
      <c r="W90" s="72">
        <f t="shared" si="68"/>
        <v>9.2456772014046316E-3</v>
      </c>
      <c r="X90" s="72">
        <f t="shared" si="68"/>
        <v>0.21758456683113303</v>
      </c>
      <c r="Y90" s="72">
        <f t="shared" si="68"/>
        <v>9.9568831399742194E-2</v>
      </c>
      <c r="Z90" s="72">
        <f t="shared" si="68"/>
        <v>0.19967106725341158</v>
      </c>
      <c r="AA90" s="72">
        <f t="shared" si="68"/>
        <v>6.8898075298928746E-2</v>
      </c>
      <c r="AB90" s="72">
        <f t="shared" si="68"/>
        <v>1</v>
      </c>
      <c r="AC90" s="72">
        <f t="shared" si="69"/>
        <v>0.42859157909584594</v>
      </c>
      <c r="AD90" s="72">
        <f t="shared" si="69"/>
        <v>6.8481557232526982E-2</v>
      </c>
      <c r="AE90" s="72">
        <f t="shared" si="69"/>
        <v>1.0861132660977503E-2</v>
      </c>
      <c r="AF90" s="72">
        <f t="shared" si="69"/>
        <v>0.2087594329642429</v>
      </c>
      <c r="AG90" s="72">
        <f t="shared" si="69"/>
        <v>7.0315254954510187E-2</v>
      </c>
      <c r="AH90" s="72">
        <f t="shared" si="69"/>
        <v>0.14034840256717682</v>
      </c>
      <c r="AI90" s="72">
        <f t="shared" si="69"/>
        <v>7.2642640524719651E-2</v>
      </c>
      <c r="AJ90" s="72">
        <f t="shared" si="69"/>
        <v>1</v>
      </c>
    </row>
    <row r="91" spans="2:36" x14ac:dyDescent="0.25">
      <c r="B91" s="78"/>
      <c r="C91" s="1" t="s">
        <v>29</v>
      </c>
      <c r="D91" s="1"/>
      <c r="E91" s="80">
        <f t="shared" si="66"/>
        <v>0.19446612273855976</v>
      </c>
      <c r="F91" s="80">
        <f t="shared" si="66"/>
        <v>3.7767529856923256E-2</v>
      </c>
      <c r="G91" s="80">
        <f t="shared" si="66"/>
        <v>0.10533286035237081</v>
      </c>
      <c r="H91" s="80">
        <f t="shared" si="66"/>
        <v>0.12564739269244413</v>
      </c>
      <c r="I91" s="80">
        <f t="shared" si="66"/>
        <v>0.43677426983563911</v>
      </c>
      <c r="J91" s="80">
        <f t="shared" si="66"/>
        <v>7.3595837767529856E-2</v>
      </c>
      <c r="K91" s="80">
        <f t="shared" si="66"/>
        <v>2.641598675653305E-2</v>
      </c>
      <c r="L91" s="80">
        <f t="shared" si="66"/>
        <v>1</v>
      </c>
      <c r="M91" s="80">
        <f t="shared" si="70"/>
        <v>0.19446612273855976</v>
      </c>
      <c r="N91" s="80">
        <f t="shared" si="67"/>
        <v>3.7767529856923256E-2</v>
      </c>
      <c r="O91" s="80">
        <f t="shared" si="67"/>
        <v>0.10533286035237081</v>
      </c>
      <c r="P91" s="80">
        <f t="shared" si="67"/>
        <v>0.12564739269244413</v>
      </c>
      <c r="Q91" s="80">
        <f t="shared" si="67"/>
        <v>0.43677426983563911</v>
      </c>
      <c r="R91" s="80">
        <f t="shared" si="67"/>
        <v>7.3595837767529856E-2</v>
      </c>
      <c r="S91" s="80">
        <f t="shared" si="67"/>
        <v>2.641598675653305E-2</v>
      </c>
      <c r="T91" s="80">
        <f t="shared" si="67"/>
        <v>1</v>
      </c>
      <c r="U91" s="80">
        <f t="shared" si="68"/>
        <v>0.17899255440397951</v>
      </c>
      <c r="V91" s="80">
        <f t="shared" si="68"/>
        <v>3.5342614586551059E-2</v>
      </c>
      <c r="W91" s="80">
        <f t="shared" si="68"/>
        <v>0.11510316251424677</v>
      </c>
      <c r="X91" s="80">
        <f t="shared" si="68"/>
        <v>0.13565045110299209</v>
      </c>
      <c r="Y91" s="80">
        <f t="shared" si="68"/>
        <v>0.43316539022805467</v>
      </c>
      <c r="Z91" s="80">
        <f t="shared" si="68"/>
        <v>7.3518603338268665E-2</v>
      </c>
      <c r="AA91" s="80">
        <f t="shared" si="68"/>
        <v>2.8227223825907265E-2</v>
      </c>
      <c r="AB91" s="80">
        <f t="shared" si="68"/>
        <v>1</v>
      </c>
      <c r="AC91" s="80">
        <f t="shared" si="69"/>
        <v>0.18949035131123207</v>
      </c>
      <c r="AD91" s="80">
        <f t="shared" si="69"/>
        <v>4.0831271647699161E-2</v>
      </c>
      <c r="AE91" s="80">
        <f t="shared" si="69"/>
        <v>0.12473033151904997</v>
      </c>
      <c r="AF91" s="80">
        <f t="shared" si="69"/>
        <v>0.14634339435922811</v>
      </c>
      <c r="AG91" s="80">
        <f t="shared" si="69"/>
        <v>0.40526472043542799</v>
      </c>
      <c r="AH91" s="80">
        <f t="shared" si="69"/>
        <v>6.3374567046016822E-2</v>
      </c>
      <c r="AI91" s="80">
        <f t="shared" si="69"/>
        <v>2.9965363681345867E-2</v>
      </c>
      <c r="AJ91" s="80">
        <f t="shared" si="69"/>
        <v>1</v>
      </c>
    </row>
    <row r="92" spans="2:36" x14ac:dyDescent="0.25">
      <c r="B92" s="79" t="s">
        <v>33</v>
      </c>
      <c r="C92" s="79"/>
      <c r="D92" s="79"/>
      <c r="E92" s="80">
        <f t="shared" si="66"/>
        <v>0.18102489575135472</v>
      </c>
      <c r="F92" s="80">
        <f t="shared" si="66"/>
        <v>5.0541481384917701E-2</v>
      </c>
      <c r="G92" s="80">
        <f t="shared" si="66"/>
        <v>9.1330021195749261E-2</v>
      </c>
      <c r="H92" s="80">
        <f t="shared" si="66"/>
        <v>9.3972649919288775E-2</v>
      </c>
      <c r="I92" s="80">
        <f t="shared" si="66"/>
        <v>0.46569974137001469</v>
      </c>
      <c r="J92" s="80">
        <f t="shared" si="66"/>
        <v>8.1187605717219419E-2</v>
      </c>
      <c r="K92" s="80">
        <f t="shared" si="66"/>
        <v>3.6243604661455445E-2</v>
      </c>
      <c r="L92" s="80">
        <f t="shared" si="66"/>
        <v>1</v>
      </c>
      <c r="M92" s="80">
        <f t="shared" si="70"/>
        <v>0.18102489575135472</v>
      </c>
      <c r="N92" s="80">
        <f t="shared" si="67"/>
        <v>5.0541481384917701E-2</v>
      </c>
      <c r="O92" s="80">
        <f t="shared" si="67"/>
        <v>9.1330021195749261E-2</v>
      </c>
      <c r="P92" s="80">
        <f t="shared" si="67"/>
        <v>9.3972649919288775E-2</v>
      </c>
      <c r="Q92" s="80">
        <f t="shared" si="67"/>
        <v>0.46569974137001469</v>
      </c>
      <c r="R92" s="80">
        <f t="shared" si="67"/>
        <v>8.1187605717219419E-2</v>
      </c>
      <c r="S92" s="80">
        <f t="shared" si="67"/>
        <v>3.6243604661455445E-2</v>
      </c>
      <c r="T92" s="80">
        <f t="shared" si="67"/>
        <v>1</v>
      </c>
      <c r="U92" s="80">
        <f t="shared" si="68"/>
        <v>0.17784875257060231</v>
      </c>
      <c r="V92" s="80">
        <f t="shared" si="68"/>
        <v>5.1433382625436369E-2</v>
      </c>
      <c r="W92" s="80">
        <f t="shared" si="68"/>
        <v>0.1012452137149122</v>
      </c>
      <c r="X92" s="80">
        <f t="shared" si="68"/>
        <v>9.4686792725339045E-2</v>
      </c>
      <c r="Y92" s="80">
        <f t="shared" si="68"/>
        <v>0.45868079889314334</v>
      </c>
      <c r="Z92" s="80">
        <f t="shared" si="68"/>
        <v>8.2594088558378312E-2</v>
      </c>
      <c r="AA92" s="80">
        <f t="shared" si="68"/>
        <v>3.3510970912188388E-2</v>
      </c>
      <c r="AB92" s="80">
        <f t="shared" si="68"/>
        <v>1</v>
      </c>
      <c r="AC92" s="80">
        <f t="shared" si="69"/>
        <v>0.17444024075105988</v>
      </c>
      <c r="AD92" s="80">
        <f t="shared" si="69"/>
        <v>4.9443906762732463E-2</v>
      </c>
      <c r="AE92" s="80">
        <f t="shared" si="69"/>
        <v>0.10600476418583583</v>
      </c>
      <c r="AF92" s="80">
        <f t="shared" si="69"/>
        <v>9.778963936221173E-2</v>
      </c>
      <c r="AG92" s="80">
        <f t="shared" si="69"/>
        <v>0.45954515385843653</v>
      </c>
      <c r="AH92" s="80">
        <f t="shared" si="69"/>
        <v>7.9299905824233477E-2</v>
      </c>
      <c r="AI92" s="80">
        <f t="shared" si="69"/>
        <v>3.3476389255490055E-2</v>
      </c>
      <c r="AJ92" s="80">
        <f t="shared" si="69"/>
        <v>1</v>
      </c>
    </row>
    <row r="95" spans="2:36" ht="75" x14ac:dyDescent="0.25">
      <c r="B95" s="75"/>
      <c r="C95" s="75"/>
      <c r="D95" s="75"/>
      <c r="E95" s="76" t="s">
        <v>15</v>
      </c>
      <c r="F95" s="76" t="s">
        <v>16</v>
      </c>
      <c r="G95" s="76" t="s">
        <v>17</v>
      </c>
      <c r="H95" s="76" t="s">
        <v>18</v>
      </c>
      <c r="I95" s="76" t="s">
        <v>19</v>
      </c>
      <c r="J95" s="76" t="s">
        <v>20</v>
      </c>
      <c r="K95" s="76" t="s">
        <v>21</v>
      </c>
      <c r="L95" s="75"/>
    </row>
    <row r="96" spans="2:36" x14ac:dyDescent="0.25">
      <c r="B96" s="1" t="s">
        <v>53</v>
      </c>
      <c r="C96" s="1" t="s">
        <v>24</v>
      </c>
      <c r="D96" t="s">
        <v>25</v>
      </c>
      <c r="E96" s="72">
        <f t="shared" ref="E96:L109" si="71">+E79*50%+U79*30%+AC79*20%</f>
        <v>0.2213570005583097</v>
      </c>
      <c r="F96" s="72">
        <f t="shared" si="71"/>
        <v>4.9324052364982225E-2</v>
      </c>
      <c r="G96" s="72">
        <f t="shared" si="71"/>
        <v>0.11614338266562016</v>
      </c>
      <c r="H96" s="72">
        <f t="shared" si="71"/>
        <v>0.14342451299802109</v>
      </c>
      <c r="I96" s="72">
        <f t="shared" si="71"/>
        <v>0.40128260631990781</v>
      </c>
      <c r="J96" s="72">
        <f t="shared" si="71"/>
        <v>2.9840715299798565E-2</v>
      </c>
      <c r="K96" s="72">
        <f t="shared" si="71"/>
        <v>3.8627729793360474E-2</v>
      </c>
      <c r="L96" s="81">
        <f t="shared" si="71"/>
        <v>1</v>
      </c>
    </row>
    <row r="97" spans="2:12" x14ac:dyDescent="0.25">
      <c r="B97" s="1"/>
      <c r="C97" s="1"/>
      <c r="D97" t="s">
        <v>26</v>
      </c>
      <c r="E97" s="72">
        <f t="shared" si="71"/>
        <v>0.3176466619092313</v>
      </c>
      <c r="F97" s="72">
        <f t="shared" si="71"/>
        <v>0.14218746100790586</v>
      </c>
      <c r="G97" s="72">
        <f t="shared" si="71"/>
        <v>7.6363158154310311E-3</v>
      </c>
      <c r="H97" s="72">
        <f t="shared" si="71"/>
        <v>5.1097603478502944E-2</v>
      </c>
      <c r="I97" s="72">
        <f t="shared" si="71"/>
        <v>0.10605516266676053</v>
      </c>
      <c r="J97" s="72">
        <f t="shared" si="71"/>
        <v>0.29443206503430119</v>
      </c>
      <c r="K97" s="72">
        <f t="shared" si="71"/>
        <v>8.0944730087867095E-2</v>
      </c>
      <c r="L97" s="81">
        <f t="shared" si="71"/>
        <v>1</v>
      </c>
    </row>
    <row r="98" spans="2:12" x14ac:dyDescent="0.25">
      <c r="B98" s="1"/>
      <c r="C98" s="1" t="s">
        <v>27</v>
      </c>
      <c r="D98" s="1"/>
      <c r="E98" s="72">
        <f t="shared" si="71"/>
        <v>0.23867803687055372</v>
      </c>
      <c r="F98" s="72">
        <f t="shared" si="71"/>
        <v>6.6057249120259565E-2</v>
      </c>
      <c r="G98" s="72">
        <f t="shared" si="71"/>
        <v>9.6596161039906675E-2</v>
      </c>
      <c r="H98" s="72">
        <f t="shared" si="71"/>
        <v>0.126787936025298</v>
      </c>
      <c r="I98" s="72">
        <f t="shared" si="71"/>
        <v>0.34813279848477707</v>
      </c>
      <c r="J98" s="72">
        <f t="shared" si="71"/>
        <v>7.7495012051023132E-2</v>
      </c>
      <c r="K98" s="72">
        <f t="shared" si="71"/>
        <v>4.6252806408181787E-2</v>
      </c>
      <c r="L98" s="81">
        <f t="shared" si="71"/>
        <v>1</v>
      </c>
    </row>
    <row r="99" spans="2:12" x14ac:dyDescent="0.25">
      <c r="B99" s="1"/>
      <c r="C99" s="1" t="s">
        <v>28</v>
      </c>
      <c r="D99" t="s">
        <v>25</v>
      </c>
      <c r="E99" s="72">
        <f t="shared" si="71"/>
        <v>0.21792856441093827</v>
      </c>
      <c r="F99" s="72">
        <f t="shared" si="71"/>
        <v>4.3690830407611236E-2</v>
      </c>
      <c r="G99" s="72">
        <f t="shared" si="71"/>
        <v>0.15380609982565388</v>
      </c>
      <c r="H99" s="72">
        <f t="shared" si="71"/>
        <v>0.17331935441751475</v>
      </c>
      <c r="I99" s="72">
        <f t="shared" si="71"/>
        <v>0.36853893660825177</v>
      </c>
      <c r="J99" s="72">
        <f t="shared" si="71"/>
        <v>1.9740195421644707E-2</v>
      </c>
      <c r="K99" s="72">
        <f t="shared" si="71"/>
        <v>2.2976018908385382E-2</v>
      </c>
      <c r="L99" s="81">
        <f t="shared" si="71"/>
        <v>1</v>
      </c>
    </row>
    <row r="100" spans="2:12" x14ac:dyDescent="0.25">
      <c r="B100" s="1"/>
      <c r="C100" s="1"/>
      <c r="D100" t="s">
        <v>26</v>
      </c>
      <c r="E100" s="72">
        <f t="shared" si="71"/>
        <v>0.36811145796308525</v>
      </c>
      <c r="F100" s="72">
        <f t="shared" si="71"/>
        <v>6.6313029940788609E-2</v>
      </c>
      <c r="G100" s="72">
        <f t="shared" si="71"/>
        <v>8.1204830098127734E-3</v>
      </c>
      <c r="H100" s="72">
        <f t="shared" si="71"/>
        <v>0.21516696726064652</v>
      </c>
      <c r="I100" s="72">
        <f t="shared" si="71"/>
        <v>8.6259125242605636E-2</v>
      </c>
      <c r="J100" s="72">
        <f t="shared" si="71"/>
        <v>0.1902099066387149</v>
      </c>
      <c r="K100" s="72">
        <f t="shared" si="71"/>
        <v>6.5819029944346338E-2</v>
      </c>
      <c r="L100" s="81">
        <f t="shared" si="71"/>
        <v>1</v>
      </c>
    </row>
    <row r="101" spans="2:12" x14ac:dyDescent="0.25">
      <c r="B101" s="78"/>
      <c r="C101" s="1" t="s">
        <v>29</v>
      </c>
      <c r="D101" s="1"/>
      <c r="E101" s="72">
        <f t="shared" si="71"/>
        <v>0.25403839441630055</v>
      </c>
      <c r="F101" s="72">
        <f t="shared" si="71"/>
        <v>4.8988065769902771E-2</v>
      </c>
      <c r="G101" s="72">
        <f t="shared" si="71"/>
        <v>0.11942992475227585</v>
      </c>
      <c r="H101" s="72">
        <f t="shared" si="71"/>
        <v>0.18310387718404861</v>
      </c>
      <c r="I101" s="72">
        <f t="shared" si="71"/>
        <v>0.302299553437687</v>
      </c>
      <c r="J101" s="72">
        <f t="shared" si="71"/>
        <v>5.9047297433263056E-2</v>
      </c>
      <c r="K101" s="72">
        <f t="shared" si="71"/>
        <v>3.3092887006522242E-2</v>
      </c>
      <c r="L101" s="81">
        <f t="shared" si="71"/>
        <v>1</v>
      </c>
    </row>
    <row r="102" spans="2:12" x14ac:dyDescent="0.25">
      <c r="B102" s="79" t="s">
        <v>54</v>
      </c>
      <c r="C102" s="79"/>
      <c r="D102" s="79"/>
      <c r="E102" s="72">
        <f t="shared" si="71"/>
        <v>0.24092016900920024</v>
      </c>
      <c r="F102" s="72">
        <f t="shared" si="71"/>
        <v>6.3554411871476646E-2</v>
      </c>
      <c r="G102" s="72">
        <f t="shared" si="71"/>
        <v>0.10002427500573374</v>
      </c>
      <c r="H102" s="72">
        <f t="shared" si="71"/>
        <v>0.13522079412379004</v>
      </c>
      <c r="I102" s="72">
        <f t="shared" si="71"/>
        <v>0.34121498313563542</v>
      </c>
      <c r="J102" s="72">
        <f t="shared" si="71"/>
        <v>7.4736661595616746E-2</v>
      </c>
      <c r="K102" s="72">
        <f t="shared" si="71"/>
        <v>4.4328705258547166E-2</v>
      </c>
      <c r="L102" s="81">
        <f t="shared" si="71"/>
        <v>1</v>
      </c>
    </row>
    <row r="103" spans="2:12" x14ac:dyDescent="0.25">
      <c r="B103" s="1" t="s">
        <v>32</v>
      </c>
      <c r="C103" s="1" t="s">
        <v>24</v>
      </c>
      <c r="D103" t="s">
        <v>25</v>
      </c>
      <c r="E103" s="72">
        <f t="shared" si="71"/>
        <v>0.14617526580448983</v>
      </c>
      <c r="F103" s="72">
        <f t="shared" si="71"/>
        <v>3.5831467056042135E-2</v>
      </c>
      <c r="G103" s="72">
        <f t="shared" si="71"/>
        <v>0.11342768449499158</v>
      </c>
      <c r="H103" s="72">
        <f t="shared" si="71"/>
        <v>9.5177018099982524E-2</v>
      </c>
      <c r="I103" s="72">
        <f t="shared" si="71"/>
        <v>0.5459849490561286</v>
      </c>
      <c r="J103" s="72">
        <f t="shared" si="71"/>
        <v>3.7872903189192716E-2</v>
      </c>
      <c r="K103" s="72">
        <f t="shared" si="71"/>
        <v>2.5530712299172677E-2</v>
      </c>
      <c r="L103" s="81">
        <f t="shared" si="71"/>
        <v>1</v>
      </c>
    </row>
    <row r="104" spans="2:12" x14ac:dyDescent="0.25">
      <c r="B104" s="1"/>
      <c r="C104" s="1"/>
      <c r="D104" t="s">
        <v>26</v>
      </c>
      <c r="E104" s="72">
        <f t="shared" si="71"/>
        <v>0.31735304560455863</v>
      </c>
      <c r="F104" s="72">
        <f t="shared" si="71"/>
        <v>0.12992959469816029</v>
      </c>
      <c r="G104" s="72">
        <f t="shared" si="71"/>
        <v>9.2734053795018572E-3</v>
      </c>
      <c r="H104" s="72">
        <f t="shared" si="71"/>
        <v>5.705650163875646E-2</v>
      </c>
      <c r="I104" s="72">
        <f t="shared" si="71"/>
        <v>0.11466988047021773</v>
      </c>
      <c r="J104" s="72">
        <f t="shared" si="71"/>
        <v>0.28774407345024228</v>
      </c>
      <c r="K104" s="72">
        <f t="shared" si="71"/>
        <v>8.397349875856279E-2</v>
      </c>
      <c r="L104" s="81">
        <f t="shared" si="71"/>
        <v>1</v>
      </c>
    </row>
    <row r="105" spans="2:12" x14ac:dyDescent="0.25">
      <c r="B105" s="1"/>
      <c r="C105" s="1" t="s">
        <v>27</v>
      </c>
      <c r="D105" s="1"/>
      <c r="E105" s="72">
        <f t="shared" si="71"/>
        <v>0.17704052365544934</v>
      </c>
      <c r="F105" s="72">
        <f t="shared" si="71"/>
        <v>5.2814576648093067E-2</v>
      </c>
      <c r="G105" s="72">
        <f t="shared" si="71"/>
        <v>9.4641050266119187E-2</v>
      </c>
      <c r="H105" s="72">
        <f t="shared" si="71"/>
        <v>8.8302736131191856E-2</v>
      </c>
      <c r="I105" s="72">
        <f t="shared" si="71"/>
        <v>0.46817570379753021</v>
      </c>
      <c r="J105" s="72">
        <f t="shared" si="71"/>
        <v>8.2953738300382551E-2</v>
      </c>
      <c r="K105" s="72">
        <f t="shared" si="71"/>
        <v>3.6071671201233821E-2</v>
      </c>
      <c r="L105" s="81">
        <f t="shared" si="71"/>
        <v>1</v>
      </c>
    </row>
    <row r="106" spans="2:12" x14ac:dyDescent="0.25">
      <c r="B106" s="1"/>
      <c r="C106" s="1" t="s">
        <v>28</v>
      </c>
      <c r="D106" t="s">
        <v>25</v>
      </c>
      <c r="E106" s="72">
        <f t="shared" si="71"/>
        <v>0.13199090413797113</v>
      </c>
      <c r="F106" s="72">
        <f t="shared" si="71"/>
        <v>3.0046341545493072E-2</v>
      </c>
      <c r="G106" s="72">
        <f t="shared" si="71"/>
        <v>0.14424551340070293</v>
      </c>
      <c r="H106" s="72">
        <f t="shared" si="71"/>
        <v>0.10976576935210092</v>
      </c>
      <c r="I106" s="72">
        <f t="shared" si="71"/>
        <v>0.53497090839690054</v>
      </c>
      <c r="J106" s="72">
        <f t="shared" si="71"/>
        <v>3.3729221114872199E-2</v>
      </c>
      <c r="K106" s="72">
        <f t="shared" si="71"/>
        <v>1.5251342051959183E-2</v>
      </c>
      <c r="L106" s="81">
        <f t="shared" si="71"/>
        <v>1</v>
      </c>
    </row>
    <row r="107" spans="2:12" x14ac:dyDescent="0.25">
      <c r="B107" s="1"/>
      <c r="C107" s="1"/>
      <c r="D107" t="s">
        <v>26</v>
      </c>
      <c r="E107" s="72">
        <f t="shared" si="71"/>
        <v>0.36565453227628608</v>
      </c>
      <c r="F107" s="72">
        <f t="shared" si="71"/>
        <v>6.1829818253022688E-2</v>
      </c>
      <c r="G107" s="72">
        <f t="shared" si="71"/>
        <v>1.0948716700870722E-2</v>
      </c>
      <c r="H107" s="72">
        <f t="shared" si="71"/>
        <v>0.20660920540411368</v>
      </c>
      <c r="I107" s="72">
        <f t="shared" si="71"/>
        <v>9.3081519040902935E-2</v>
      </c>
      <c r="J107" s="72">
        <f t="shared" si="71"/>
        <v>0.19494924058655391</v>
      </c>
      <c r="K107" s="72">
        <f t="shared" si="71"/>
        <v>6.6926967738249951E-2</v>
      </c>
      <c r="L107" s="81">
        <f t="shared" si="71"/>
        <v>1</v>
      </c>
    </row>
    <row r="108" spans="2:12" x14ac:dyDescent="0.25">
      <c r="B108" s="78"/>
      <c r="C108" s="1" t="s">
        <v>29</v>
      </c>
      <c r="D108" s="1"/>
      <c r="E108" s="72">
        <f t="shared" si="71"/>
        <v>0.18882889795272015</v>
      </c>
      <c r="F108" s="72">
        <f t="shared" si="71"/>
        <v>3.7652803633966773E-2</v>
      </c>
      <c r="G108" s="72">
        <f t="shared" si="71"/>
        <v>0.11214344523426943</v>
      </c>
      <c r="H108" s="72">
        <f t="shared" si="71"/>
        <v>0.13278751054896532</v>
      </c>
      <c r="I108" s="72">
        <f t="shared" si="71"/>
        <v>0.42938969607332156</v>
      </c>
      <c r="J108" s="72">
        <f t="shared" si="71"/>
        <v>7.1528413294448895E-2</v>
      </c>
      <c r="K108" s="72">
        <f t="shared" si="71"/>
        <v>2.7669233262307878E-2</v>
      </c>
      <c r="L108" s="81">
        <f t="shared" si="71"/>
        <v>1</v>
      </c>
    </row>
    <row r="109" spans="2:12" x14ac:dyDescent="0.25">
      <c r="B109" s="79"/>
      <c r="C109" s="79"/>
      <c r="D109" s="79"/>
      <c r="E109" s="72">
        <f t="shared" si="71"/>
        <v>0.17875512179707004</v>
      </c>
      <c r="F109" s="72">
        <f t="shared" si="71"/>
        <v>5.0589536832636256E-2</v>
      </c>
      <c r="G109" s="72">
        <f t="shared" si="71"/>
        <v>9.7239527549515453E-2</v>
      </c>
      <c r="H109" s="72">
        <f t="shared" si="71"/>
        <v>9.4950290649688435E-2</v>
      </c>
      <c r="I109" s="72">
        <f t="shared" si="71"/>
        <v>0.46236314112463767</v>
      </c>
      <c r="J109" s="72">
        <f t="shared" si="71"/>
        <v>8.1232010590969905E-2</v>
      </c>
      <c r="K109" s="72">
        <f t="shared" si="71"/>
        <v>3.4870371455482246E-2</v>
      </c>
      <c r="L109" s="81">
        <f t="shared" si="71"/>
        <v>1</v>
      </c>
    </row>
  </sheetData>
  <sheetProtection algorithmName="SHA-512" hashValue="yfBMd/ZCrIm9Qx3QMB6qBug5fwuwj/yz2hvNq2HFeH07j1V9bPJRu8wAhSr8Qxyb15wTTtVOvVlenbDT5g2YsQ==" saltValue="w0lO3ASl3Wdo0+o2/HWrUw==" spinCount="100000" sheet="1" objects="1" scenarios="1" formatCells="0" formatColumns="0" formatRows="0" insertColumns="0" insertRows="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17A5-6CD6-493A-BA95-76632D227BC6}">
  <sheetPr>
    <tabColor rgb="FF92D050"/>
  </sheetPr>
  <dimension ref="B1:R57"/>
  <sheetViews>
    <sheetView topLeftCell="B10" zoomScale="85" zoomScaleNormal="85" workbookViewId="0">
      <selection activeCell="O44" sqref="O44"/>
    </sheetView>
  </sheetViews>
  <sheetFormatPr defaultRowHeight="15" x14ac:dyDescent="0.25"/>
  <cols>
    <col min="1" max="1" width="2.85546875" style="83" customWidth="1"/>
    <col min="2" max="2" width="20.7109375" style="82" customWidth="1"/>
    <col min="3" max="3" width="4.85546875" style="83" customWidth="1"/>
    <col min="4" max="4" width="59.140625" style="84" customWidth="1"/>
    <col min="5" max="5" width="18.5703125" style="85" bestFit="1" customWidth="1"/>
    <col min="6" max="6" width="15.5703125" style="83" bestFit="1" customWidth="1"/>
    <col min="7" max="7" width="14.7109375" style="83" bestFit="1" customWidth="1"/>
    <col min="8" max="11" width="15.5703125" style="83" bestFit="1" customWidth="1"/>
    <col min="12" max="12" width="14.42578125" style="83" bestFit="1" customWidth="1"/>
    <col min="13" max="13" width="169" style="83" bestFit="1" customWidth="1"/>
    <col min="14" max="16384" width="9.140625" style="83"/>
  </cols>
  <sheetData>
    <row r="1" spans="2:13" ht="15.75" thickBot="1" x14ac:dyDescent="0.3"/>
    <row r="2" spans="2:13" ht="19.5" thickBot="1" x14ac:dyDescent="0.3">
      <c r="B2" s="86" t="s">
        <v>56</v>
      </c>
      <c r="C2" s="87"/>
      <c r="D2" s="87"/>
      <c r="E2" s="87"/>
      <c r="F2" s="87"/>
      <c r="G2" s="87"/>
      <c r="H2" s="87"/>
      <c r="I2" s="87"/>
      <c r="J2" s="87"/>
      <c r="K2" s="87"/>
      <c r="L2" s="87"/>
      <c r="M2" s="88"/>
    </row>
    <row r="3" spans="2:13" x14ac:dyDescent="0.25">
      <c r="B3" s="89" t="s">
        <v>57</v>
      </c>
      <c r="C3" s="90" t="s">
        <v>58</v>
      </c>
      <c r="D3" s="91" t="s">
        <v>59</v>
      </c>
      <c r="E3" s="92" t="s">
        <v>60</v>
      </c>
      <c r="F3" s="90"/>
      <c r="G3" s="90"/>
      <c r="H3" s="90"/>
      <c r="I3" s="90"/>
      <c r="J3" s="90"/>
      <c r="K3" s="90"/>
      <c r="L3" s="90"/>
      <c r="M3" s="93" t="s">
        <v>61</v>
      </c>
    </row>
    <row r="4" spans="2:13" x14ac:dyDescent="0.25">
      <c r="B4" s="94"/>
      <c r="C4" s="83">
        <v>1</v>
      </c>
      <c r="D4" s="84" t="s">
        <v>62</v>
      </c>
      <c r="E4" s="95">
        <v>99458377</v>
      </c>
      <c r="M4" s="96" t="s">
        <v>63</v>
      </c>
    </row>
    <row r="5" spans="2:13" x14ac:dyDescent="0.25">
      <c r="B5" s="94"/>
      <c r="C5" s="83">
        <f>+IF(C4&lt;&gt;"",C4+1,C3+1)</f>
        <v>2</v>
      </c>
      <c r="D5" s="84" t="s">
        <v>64</v>
      </c>
      <c r="E5" s="95">
        <v>35127742</v>
      </c>
      <c r="M5" s="96" t="s">
        <v>63</v>
      </c>
    </row>
    <row r="6" spans="2:13" x14ac:dyDescent="0.25">
      <c r="B6" s="94"/>
      <c r="C6" s="83">
        <f>+IF(C5&lt;&gt;"",C5+1,C4+1)</f>
        <v>3</v>
      </c>
      <c r="D6" s="84" t="s">
        <v>65</v>
      </c>
      <c r="E6" s="95">
        <v>30106867</v>
      </c>
      <c r="M6" s="96" t="s">
        <v>63</v>
      </c>
    </row>
    <row r="7" spans="2:13" x14ac:dyDescent="0.25">
      <c r="B7" s="94"/>
      <c r="C7" s="83">
        <f>+IF(C6&lt;&gt;"",C6+1,C5+1)</f>
        <v>4</v>
      </c>
      <c r="D7" s="84" t="s">
        <v>66</v>
      </c>
      <c r="E7" s="95">
        <v>10930794</v>
      </c>
      <c r="M7" s="96" t="s">
        <v>63</v>
      </c>
    </row>
    <row r="8" spans="2:13" x14ac:dyDescent="0.25">
      <c r="B8" s="94"/>
      <c r="C8" s="83">
        <f>+IF(C7&lt;&gt;"",C7+1,C6+1)</f>
        <v>5</v>
      </c>
      <c r="D8" s="84" t="s">
        <v>67</v>
      </c>
      <c r="E8" s="95">
        <v>52282348</v>
      </c>
      <c r="M8" s="96" t="s">
        <v>63</v>
      </c>
    </row>
    <row r="9" spans="2:13" x14ac:dyDescent="0.25">
      <c r="B9" s="94" t="s">
        <v>68</v>
      </c>
      <c r="C9" s="83">
        <f>+IF(C8&lt;&gt;"",C8+1,C7+1)</f>
        <v>6</v>
      </c>
      <c r="D9" s="84" t="s">
        <v>69</v>
      </c>
      <c r="E9" s="97">
        <f>SUM(E4:E8)</f>
        <v>227906128</v>
      </c>
      <c r="M9" s="96" t="str">
        <f>"Sum Rows "&amp;C4&amp;" through "&amp;C8</f>
        <v>Sum Rows 1 through 5</v>
      </c>
    </row>
    <row r="10" spans="2:13" x14ac:dyDescent="0.25">
      <c r="B10" s="94"/>
      <c r="E10" s="97"/>
      <c r="M10" s="96"/>
    </row>
    <row r="11" spans="2:13" x14ac:dyDescent="0.25">
      <c r="B11" s="94" t="s">
        <v>70</v>
      </c>
      <c r="C11" s="83">
        <f>+IF(C10&lt;&gt;"",C10+1,C9+1)</f>
        <v>7</v>
      </c>
      <c r="D11" s="84" t="s">
        <v>71</v>
      </c>
      <c r="E11" s="95">
        <v>53588495</v>
      </c>
      <c r="M11" s="96" t="str">
        <f>LEFT(B2,10)&amp;" University Mandatory Estimate tab.  From April "&amp;MID(B2,4,4)&amp;" Board of Regents budget estimates."</f>
        <v>FY 2026-27 University Mandatory Estimate tab.  From April 2026 Board of Regents budget estimates.</v>
      </c>
    </row>
    <row r="12" spans="2:13" x14ac:dyDescent="0.25">
      <c r="B12" s="94"/>
      <c r="C12" s="83">
        <f>+IF(C11&lt;&gt;"",C11+1,C10+1)</f>
        <v>8</v>
      </c>
      <c r="D12" s="84" t="s">
        <v>72</v>
      </c>
      <c r="E12" s="98">
        <f>+E9-E11</f>
        <v>174317633</v>
      </c>
      <c r="M12" s="96" t="str">
        <f>"Row "&amp;C9&amp;" - Row "&amp;C11</f>
        <v>Row 6 - Row 7</v>
      </c>
    </row>
    <row r="13" spans="2:13" x14ac:dyDescent="0.25">
      <c r="B13" s="94" t="s">
        <v>73</v>
      </c>
      <c r="C13" s="83">
        <f>+IF(C12&lt;&gt;"",C12+1,C11+1)</f>
        <v>9</v>
      </c>
      <c r="D13" s="84" t="s">
        <v>74</v>
      </c>
      <c r="E13" s="98">
        <f>ROUND(+E12*1%,0)</f>
        <v>1743176</v>
      </c>
      <c r="M13" s="96" t="str">
        <f>"1% of Allocable Revenue Less University Mandatory.  Row "&amp;C12&amp;" * 1%."</f>
        <v>1% of Allocable Revenue Less University Mandatory.  Row 8 * 1%.</v>
      </c>
    </row>
    <row r="14" spans="2:13" x14ac:dyDescent="0.25">
      <c r="B14" s="94" t="s">
        <v>75</v>
      </c>
      <c r="C14" s="83">
        <f>+IF(C13&lt;&gt;"",C13+1,C12+1)</f>
        <v>10</v>
      </c>
      <c r="D14" s="84" t="s">
        <v>75</v>
      </c>
      <c r="E14" s="98">
        <f>+E12-E13</f>
        <v>172574457</v>
      </c>
      <c r="M14" s="96" t="str">
        <f>"Row "&amp;C12&amp;" - Row "&amp;C13</f>
        <v>Row 8 - Row 9</v>
      </c>
    </row>
    <row r="15" spans="2:13" x14ac:dyDescent="0.25">
      <c r="B15" s="94"/>
      <c r="E15" s="98"/>
      <c r="M15" s="96"/>
    </row>
    <row r="16" spans="2:13" x14ac:dyDescent="0.25">
      <c r="B16" s="94" t="s">
        <v>76</v>
      </c>
      <c r="C16" s="83">
        <f>+IF(C15&lt;&gt;"",C15+1,C14+1)</f>
        <v>11</v>
      </c>
      <c r="D16" s="84" t="s">
        <v>77</v>
      </c>
      <c r="E16" s="98">
        <f>ROUND(+E$14*F16,0)</f>
        <v>59538188</v>
      </c>
      <c r="F16" s="99">
        <v>0.34500000000000003</v>
      </c>
      <c r="M16" s="96" t="str">
        <f>"Row "&amp;C14&amp;" * "&amp;F16*100&amp;"%"</f>
        <v>Row 10 * 34.5%</v>
      </c>
    </row>
    <row r="17" spans="2:13" ht="15.75" thickBot="1" x14ac:dyDescent="0.3">
      <c r="B17" s="94" t="s">
        <v>76</v>
      </c>
      <c r="C17" s="83">
        <f>+IF(C16&lt;&gt;"",C16+1,C15+1)</f>
        <v>12</v>
      </c>
      <c r="D17" s="84" t="s">
        <v>78</v>
      </c>
      <c r="E17" s="98">
        <f>ROUND(+E$14*F17,0)</f>
        <v>113036269</v>
      </c>
      <c r="F17" s="99">
        <f>1-F16</f>
        <v>0.65500000000000003</v>
      </c>
      <c r="M17" s="96" t="str">
        <f>"Row "&amp;C14&amp;" * "&amp;F17*100&amp;"%"</f>
        <v>Row 10 * 65.5%</v>
      </c>
    </row>
    <row r="18" spans="2:13" ht="60.75" thickTop="1" x14ac:dyDescent="0.25">
      <c r="B18" s="100"/>
      <c r="C18" s="101"/>
      <c r="D18" s="102"/>
      <c r="E18" s="103" t="s">
        <v>79</v>
      </c>
      <c r="F18" s="104" t="s">
        <v>15</v>
      </c>
      <c r="G18" s="104" t="s">
        <v>80</v>
      </c>
      <c r="H18" s="104" t="s">
        <v>17</v>
      </c>
      <c r="I18" s="104" t="s">
        <v>81</v>
      </c>
      <c r="J18" s="104" t="s">
        <v>82</v>
      </c>
      <c r="K18" s="104" t="s">
        <v>83</v>
      </c>
      <c r="L18" s="104" t="s">
        <v>21</v>
      </c>
      <c r="M18" s="105"/>
    </row>
    <row r="19" spans="2:13" x14ac:dyDescent="0.25">
      <c r="B19" s="106" t="s">
        <v>84</v>
      </c>
      <c r="C19" s="83">
        <f t="shared" ref="C19:C48" si="0">+IF(C18&lt;&gt;"",C18+1,C17+1)</f>
        <v>13</v>
      </c>
      <c r="D19" s="84" t="s">
        <v>85</v>
      </c>
      <c r="E19" s="98">
        <f>+E$17*(E4/E$9)</f>
        <v>49329098.587798446</v>
      </c>
      <c r="M19" s="96" t="str">
        <f>"School/College Allocation assigned as undergraduate resident tuition assuming same proportions as the initial revenue budget. Row "&amp;C$17&amp;" * (Row "&amp;C4&amp;" / Row "&amp;C$9&amp;")"</f>
        <v>School/College Allocation assigned as undergraduate resident tuition assuming same proportions as the initial revenue budget. Row 12 * (Row 1 / Row 6)</v>
      </c>
    </row>
    <row r="20" spans="2:13" x14ac:dyDescent="0.25">
      <c r="B20" s="106"/>
      <c r="C20" s="83">
        <f t="shared" si="0"/>
        <v>14</v>
      </c>
      <c r="D20" s="84" t="s">
        <v>86</v>
      </c>
      <c r="E20" s="107">
        <v>0.5</v>
      </c>
      <c r="F20" s="99">
        <f>IF('Scenario Sandbox'!$L41&lt;&gt;0,'Sandbox Metrics Calculations'!E96,'Sandbox Metrics Calculations'!E41)</f>
        <v>0.2213570005583097</v>
      </c>
      <c r="G20" s="99">
        <f>IF('Scenario Sandbox'!$L41&lt;&gt;0,'Sandbox Metrics Calculations'!F96,'Sandbox Metrics Calculations'!F41)</f>
        <v>4.9324052364982225E-2</v>
      </c>
      <c r="H20" s="99">
        <f>IF('Scenario Sandbox'!$L41&lt;&gt;0,'Sandbox Metrics Calculations'!G96,'Sandbox Metrics Calculations'!G41)</f>
        <v>0.11614338266562016</v>
      </c>
      <c r="I20" s="99">
        <f>IF('Scenario Sandbox'!$L41&lt;&gt;0,'Sandbox Metrics Calculations'!H96,'Sandbox Metrics Calculations'!H41)</f>
        <v>0.14342451299802109</v>
      </c>
      <c r="J20" s="99">
        <f>IF('Scenario Sandbox'!$L41&lt;&gt;0,'Sandbox Metrics Calculations'!I96,'Sandbox Metrics Calculations'!I41)</f>
        <v>0.40128260631990781</v>
      </c>
      <c r="K20" s="99">
        <f>IF('Scenario Sandbox'!$L41&lt;&gt;0,'Sandbox Metrics Calculations'!J96,'Sandbox Metrics Calculations'!J41)</f>
        <v>2.9840715299798565E-2</v>
      </c>
      <c r="L20" s="99">
        <f>IF('Scenario Sandbox'!$L41&lt;&gt;0,'Sandbox Metrics Calculations'!K96,'Sandbox Metrics Calculations'!K41)</f>
        <v>3.8627729793360474E-2</v>
      </c>
      <c r="M20" s="96" t="s">
        <v>87</v>
      </c>
    </row>
    <row r="21" spans="2:13" x14ac:dyDescent="0.25">
      <c r="B21" s="106"/>
      <c r="C21" s="83">
        <f t="shared" si="0"/>
        <v>15</v>
      </c>
      <c r="D21" s="84" t="s">
        <v>88</v>
      </c>
      <c r="E21" s="107">
        <f>1-E20</f>
        <v>0.5</v>
      </c>
      <c r="F21" s="99">
        <f>IF('Scenario Sandbox'!$L58&lt;&gt;0,'Sandbox Metrics Calculations'!E103,'Sandbox Metrics Calculations'!E48)</f>
        <v>0.14617526580448983</v>
      </c>
      <c r="G21" s="99">
        <f>IF('Scenario Sandbox'!$L58&lt;&gt;0,'Sandbox Metrics Calculations'!F103,'Sandbox Metrics Calculations'!F48)</f>
        <v>3.5831467056042135E-2</v>
      </c>
      <c r="H21" s="99">
        <f>IF('Scenario Sandbox'!$L58&lt;&gt;0,'Sandbox Metrics Calculations'!G103,'Sandbox Metrics Calculations'!G48)</f>
        <v>0.11342768449499158</v>
      </c>
      <c r="I21" s="99">
        <f>IF('Scenario Sandbox'!$L58&lt;&gt;0,'Sandbox Metrics Calculations'!H103,'Sandbox Metrics Calculations'!H48)</f>
        <v>9.5177018099982524E-2</v>
      </c>
      <c r="J21" s="99">
        <f>IF('Scenario Sandbox'!$L58&lt;&gt;0,'Sandbox Metrics Calculations'!I103,'Sandbox Metrics Calculations'!I48)</f>
        <v>0.5459849490561286</v>
      </c>
      <c r="K21" s="99">
        <f>IF('Scenario Sandbox'!$L58&lt;&gt;0,'Sandbox Metrics Calculations'!J103,'Sandbox Metrics Calculations'!J48)</f>
        <v>3.7872903189192716E-2</v>
      </c>
      <c r="L21" s="99">
        <f>IF('Scenario Sandbox'!$L58&lt;&gt;0,'Sandbox Metrics Calculations'!K103,'Sandbox Metrics Calculations'!K48)</f>
        <v>2.5530712299172677E-2</v>
      </c>
      <c r="M21" s="96" t="s">
        <v>87</v>
      </c>
    </row>
    <row r="22" spans="2:13" x14ac:dyDescent="0.25">
      <c r="B22" s="108"/>
      <c r="C22" s="109">
        <f t="shared" si="0"/>
        <v>16</v>
      </c>
      <c r="D22" s="110" t="s">
        <v>89</v>
      </c>
      <c r="E22" s="111">
        <f>SUM(F22:L22)</f>
        <v>49329099</v>
      </c>
      <c r="F22" s="112">
        <f t="shared" ref="F22:L22" si="1">ROUND(+$E19*$E20*F20+$E19*$E21*F21,0)</f>
        <v>9065018</v>
      </c>
      <c r="G22" s="112">
        <f t="shared" si="1"/>
        <v>2100323</v>
      </c>
      <c r="H22" s="112">
        <f t="shared" si="1"/>
        <v>5662267</v>
      </c>
      <c r="I22" s="112">
        <f t="shared" si="1"/>
        <v>5884999</v>
      </c>
      <c r="J22" s="112">
        <f t="shared" si="1"/>
        <v>23363927</v>
      </c>
      <c r="K22" s="112">
        <f t="shared" si="1"/>
        <v>1670126</v>
      </c>
      <c r="L22" s="112">
        <f t="shared" si="1"/>
        <v>1582439</v>
      </c>
      <c r="M22" s="113" t="str">
        <f>"Net allocable revenue split 50% by college of major and 50% by college of instruction, then assigned by each college's portion of the metric.  Row "&amp;C19&amp;" * 50% * Row "&amp;C20&amp;" + Row "&amp;C19&amp;" * 50% * Row "&amp;C21</f>
        <v>Net allocable revenue split 50% by college of major and 50% by college of instruction, then assigned by each college's portion of the metric.  Row 13 * 50% * Row 14 + Row 13 * 50% * Row 15</v>
      </c>
    </row>
    <row r="23" spans="2:13" x14ac:dyDescent="0.25">
      <c r="B23" s="106" t="s">
        <v>84</v>
      </c>
      <c r="C23" s="83">
        <f t="shared" si="0"/>
        <v>17</v>
      </c>
      <c r="D23" s="84" t="s">
        <v>90</v>
      </c>
      <c r="E23" s="98">
        <f>+E$17*(E5/E$9)</f>
        <v>17422563.091741867</v>
      </c>
      <c r="M23" s="96" t="str">
        <f>"School/College Allocation assigned as undergraduate nonresident tuition assuming same proportions as the initial revenue budget. Row "&amp;C$17&amp;" * (Row "&amp;C5&amp;" / Row "&amp;C$9&amp;")"</f>
        <v>School/College Allocation assigned as undergraduate nonresident tuition assuming same proportions as the initial revenue budget. Row 12 * (Row 2 / Row 6)</v>
      </c>
    </row>
    <row r="24" spans="2:13" x14ac:dyDescent="0.25">
      <c r="B24" s="106"/>
      <c r="C24" s="83">
        <f t="shared" si="0"/>
        <v>18</v>
      </c>
      <c r="D24" s="84" t="s">
        <v>86</v>
      </c>
      <c r="E24" s="107">
        <v>0.5</v>
      </c>
      <c r="F24" s="99">
        <f>IF('Scenario Sandbox'!$L44&lt;&gt;0,'Sandbox Metrics Calculations'!E99,'Sandbox Metrics Calculations'!E44)</f>
        <v>0.21792856441093827</v>
      </c>
      <c r="G24" s="99">
        <f>IF('Scenario Sandbox'!$L44&lt;&gt;0,'Sandbox Metrics Calculations'!F99,'Sandbox Metrics Calculations'!F44)</f>
        <v>4.3690830407611236E-2</v>
      </c>
      <c r="H24" s="99">
        <f>IF('Scenario Sandbox'!$L44&lt;&gt;0,'Sandbox Metrics Calculations'!G99,'Sandbox Metrics Calculations'!G44)</f>
        <v>0.15380609982565388</v>
      </c>
      <c r="I24" s="99">
        <f>IF('Scenario Sandbox'!$L44&lt;&gt;0,'Sandbox Metrics Calculations'!H99,'Sandbox Metrics Calculations'!H44)</f>
        <v>0.17331935441751475</v>
      </c>
      <c r="J24" s="99">
        <f>IF('Scenario Sandbox'!$L44&lt;&gt;0,'Sandbox Metrics Calculations'!I99,'Sandbox Metrics Calculations'!I44)</f>
        <v>0.36853893660825177</v>
      </c>
      <c r="K24" s="99">
        <f>IF('Scenario Sandbox'!$L44&lt;&gt;0,'Sandbox Metrics Calculations'!J99,'Sandbox Metrics Calculations'!J44)</f>
        <v>1.9740195421644707E-2</v>
      </c>
      <c r="L24" s="99">
        <f>IF('Scenario Sandbox'!$L44&lt;&gt;0,'Sandbox Metrics Calculations'!K99,'Sandbox Metrics Calculations'!K44)</f>
        <v>2.2976018908385382E-2</v>
      </c>
      <c r="M24" s="96" t="s">
        <v>87</v>
      </c>
    </row>
    <row r="25" spans="2:13" x14ac:dyDescent="0.25">
      <c r="B25" s="106"/>
      <c r="C25" s="83">
        <f t="shared" si="0"/>
        <v>19</v>
      </c>
      <c r="D25" s="84" t="s">
        <v>88</v>
      </c>
      <c r="E25" s="107">
        <f>1-E24</f>
        <v>0.5</v>
      </c>
      <c r="F25" s="99">
        <f>IF('Scenario Sandbox'!$L61&lt;&gt;0,'Sandbox Metrics Calculations'!E106,'Sandbox Metrics Calculations'!E51)</f>
        <v>0.13199090413797113</v>
      </c>
      <c r="G25" s="99">
        <f>IF('Scenario Sandbox'!$L61&lt;&gt;0,'Sandbox Metrics Calculations'!F106,'Sandbox Metrics Calculations'!F51)</f>
        <v>3.0046341545493072E-2</v>
      </c>
      <c r="H25" s="99">
        <f>IF('Scenario Sandbox'!$L61&lt;&gt;0,'Sandbox Metrics Calculations'!G106,'Sandbox Metrics Calculations'!G51)</f>
        <v>0.14424551340070293</v>
      </c>
      <c r="I25" s="99">
        <f>IF('Scenario Sandbox'!$L61&lt;&gt;0,'Sandbox Metrics Calculations'!H106,'Sandbox Metrics Calculations'!H51)</f>
        <v>0.10976576935210092</v>
      </c>
      <c r="J25" s="99">
        <f>IF('Scenario Sandbox'!$L61&lt;&gt;0,'Sandbox Metrics Calculations'!I106,'Sandbox Metrics Calculations'!I51)</f>
        <v>0.53497090839690054</v>
      </c>
      <c r="K25" s="99">
        <f>IF('Scenario Sandbox'!$L61&lt;&gt;0,'Sandbox Metrics Calculations'!J106,'Sandbox Metrics Calculations'!J51)</f>
        <v>3.3729221114872199E-2</v>
      </c>
      <c r="L25" s="99">
        <f>IF('Scenario Sandbox'!$L61&lt;&gt;0,'Sandbox Metrics Calculations'!K106,'Sandbox Metrics Calculations'!K51)</f>
        <v>1.5251342051959183E-2</v>
      </c>
      <c r="M25" s="96" t="s">
        <v>87</v>
      </c>
    </row>
    <row r="26" spans="2:13" x14ac:dyDescent="0.25">
      <c r="B26" s="108"/>
      <c r="C26" s="109">
        <f t="shared" si="0"/>
        <v>20</v>
      </c>
      <c r="D26" s="110" t="s">
        <v>91</v>
      </c>
      <c r="E26" s="111">
        <f>SUM(F26:L26)</f>
        <v>17422563</v>
      </c>
      <c r="F26" s="112">
        <f>ROUND(+$E23*$E24*F24+$E23*$E25*F25,0)</f>
        <v>3048247</v>
      </c>
      <c r="G26" s="112">
        <f t="shared" ref="G26:L26" si="2">ROUND(+$E23*$E24*G24+$E23*$E25*G25,0)</f>
        <v>642345</v>
      </c>
      <c r="H26" s="112">
        <f t="shared" si="2"/>
        <v>2596412</v>
      </c>
      <c r="I26" s="112">
        <f t="shared" si="2"/>
        <v>2466034</v>
      </c>
      <c r="J26" s="112">
        <f t="shared" si="2"/>
        <v>7870729</v>
      </c>
      <c r="K26" s="112">
        <f t="shared" si="2"/>
        <v>465787</v>
      </c>
      <c r="L26" s="112">
        <f t="shared" si="2"/>
        <v>333009</v>
      </c>
      <c r="M26" s="113" t="str">
        <f>"Net allocable revenue split 50% by college of major and 50% by college of instruction, then assigned by each college's portion of the metric.  Row "&amp;C23&amp;" * 50% * Row "&amp;C24&amp;" + Row "&amp;C23&amp;" * 50% * Row "&amp;C25</f>
        <v>Net allocable revenue split 50% by college of major and 50% by college of instruction, then assigned by each college's portion of the metric.  Row 17 * 50% * Row 18 + Row 17 * 50% * Row 19</v>
      </c>
    </row>
    <row r="27" spans="2:13" x14ac:dyDescent="0.25">
      <c r="B27" s="106" t="s">
        <v>84</v>
      </c>
      <c r="C27" s="83">
        <f t="shared" si="0"/>
        <v>21</v>
      </c>
      <c r="D27" s="84" t="s">
        <v>92</v>
      </c>
      <c r="E27" s="98">
        <f>+E$17*(E6/E$9)</f>
        <v>14932322.999929266</v>
      </c>
      <c r="M27" s="96" t="str">
        <f>"School/College Allocation assigned as graduate resident tuition assuming same proportions as the initial revenue budget. Row "&amp;C$17&amp;" * (Row "&amp;C6&amp;" / Row "&amp;C$9&amp;")"</f>
        <v>School/College Allocation assigned as graduate resident tuition assuming same proportions as the initial revenue budget. Row 12 * (Row 3 / Row 6)</v>
      </c>
    </row>
    <row r="28" spans="2:13" x14ac:dyDescent="0.25">
      <c r="B28" s="106"/>
      <c r="C28" s="83">
        <f t="shared" si="0"/>
        <v>22</v>
      </c>
      <c r="D28" s="84" t="s">
        <v>86</v>
      </c>
      <c r="E28" s="107">
        <v>0.5</v>
      </c>
      <c r="F28" s="99">
        <f>IF('Scenario Sandbox'!$L42&lt;&gt;0,'Sandbox Metrics Calculations'!E97,'Sandbox Metrics Calculations'!E42)</f>
        <v>0.3176466619092313</v>
      </c>
      <c r="G28" s="99">
        <f>IF('Scenario Sandbox'!$L42&lt;&gt;0,'Sandbox Metrics Calculations'!F97,'Sandbox Metrics Calculations'!F42)</f>
        <v>0.14218746100790586</v>
      </c>
      <c r="H28" s="99">
        <f>IF('Scenario Sandbox'!$L42&lt;&gt;0,'Sandbox Metrics Calculations'!G97,'Sandbox Metrics Calculations'!G42)</f>
        <v>7.6363158154310311E-3</v>
      </c>
      <c r="I28" s="99">
        <f>IF('Scenario Sandbox'!$L42&lt;&gt;0,'Sandbox Metrics Calculations'!H97,'Sandbox Metrics Calculations'!H42)</f>
        <v>5.1097603478502944E-2</v>
      </c>
      <c r="J28" s="99">
        <f>IF('Scenario Sandbox'!$L42&lt;&gt;0,'Sandbox Metrics Calculations'!I97,'Sandbox Metrics Calculations'!I42)</f>
        <v>0.10605516266676053</v>
      </c>
      <c r="K28" s="99">
        <f>IF('Scenario Sandbox'!$L42&lt;&gt;0,'Sandbox Metrics Calculations'!J97,'Sandbox Metrics Calculations'!J42)</f>
        <v>0.29443206503430119</v>
      </c>
      <c r="L28" s="99">
        <f>IF('Scenario Sandbox'!$L42&lt;&gt;0,'Sandbox Metrics Calculations'!K97,'Sandbox Metrics Calculations'!K42)</f>
        <v>8.0944730087867095E-2</v>
      </c>
      <c r="M28" s="96" t="s">
        <v>87</v>
      </c>
    </row>
    <row r="29" spans="2:13" x14ac:dyDescent="0.25">
      <c r="B29" s="106"/>
      <c r="C29" s="83">
        <f t="shared" si="0"/>
        <v>23</v>
      </c>
      <c r="D29" s="84" t="s">
        <v>88</v>
      </c>
      <c r="E29" s="107">
        <f>1-E28</f>
        <v>0.5</v>
      </c>
      <c r="F29" s="99">
        <f>IF('Scenario Sandbox'!$L59&lt;&gt;0,'Sandbox Metrics Calculations'!E104,'Sandbox Metrics Calculations'!E49)</f>
        <v>0.31735304560455863</v>
      </c>
      <c r="G29" s="99">
        <f>IF('Scenario Sandbox'!$L59&lt;&gt;0,'Sandbox Metrics Calculations'!F104,'Sandbox Metrics Calculations'!F49)</f>
        <v>0.12992959469816029</v>
      </c>
      <c r="H29" s="99">
        <f>IF('Scenario Sandbox'!$L59&lt;&gt;0,'Sandbox Metrics Calculations'!G104,'Sandbox Metrics Calculations'!G49)</f>
        <v>9.2734053795018572E-3</v>
      </c>
      <c r="I29" s="99">
        <f>IF('Scenario Sandbox'!$L59&lt;&gt;0,'Sandbox Metrics Calculations'!H104,'Sandbox Metrics Calculations'!H49)</f>
        <v>5.705650163875646E-2</v>
      </c>
      <c r="J29" s="99">
        <f>IF('Scenario Sandbox'!$L59&lt;&gt;0,'Sandbox Metrics Calculations'!I104,'Sandbox Metrics Calculations'!I49)</f>
        <v>0.11466988047021773</v>
      </c>
      <c r="K29" s="99">
        <f>IF('Scenario Sandbox'!$L59&lt;&gt;0,'Sandbox Metrics Calculations'!J104,'Sandbox Metrics Calculations'!J49)</f>
        <v>0.28774407345024228</v>
      </c>
      <c r="L29" s="99">
        <f>IF('Scenario Sandbox'!$L59&lt;&gt;0,'Sandbox Metrics Calculations'!K104,'Sandbox Metrics Calculations'!K49)</f>
        <v>8.397349875856279E-2</v>
      </c>
      <c r="M29" s="96" t="s">
        <v>87</v>
      </c>
    </row>
    <row r="30" spans="2:13" x14ac:dyDescent="0.25">
      <c r="B30" s="108"/>
      <c r="C30" s="109">
        <f t="shared" si="0"/>
        <v>24</v>
      </c>
      <c r="D30" s="110" t="s">
        <v>93</v>
      </c>
      <c r="E30" s="111">
        <f>SUM(F30:L30)</f>
        <v>14932323</v>
      </c>
      <c r="F30" s="112">
        <f>ROUND(+$E27*$E28*F28+$E27*$E29*F29,0)</f>
        <v>4741010</v>
      </c>
      <c r="G30" s="112">
        <f t="shared" ref="G30:L30" si="3">ROUND(+$E27*$E28*G28+$E27*$E29*G29,0)</f>
        <v>2031670</v>
      </c>
      <c r="H30" s="112">
        <f t="shared" si="3"/>
        <v>126251</v>
      </c>
      <c r="I30" s="112">
        <f t="shared" si="3"/>
        <v>807496</v>
      </c>
      <c r="J30" s="112">
        <f t="shared" si="3"/>
        <v>1647969</v>
      </c>
      <c r="K30" s="112">
        <f t="shared" si="3"/>
        <v>4346621</v>
      </c>
      <c r="L30" s="112">
        <f t="shared" si="3"/>
        <v>1231306</v>
      </c>
      <c r="M30" s="113" t="str">
        <f>"Net allocable revenue split 50% by college of major and 50% by college of instruction, then assigned by each college's portion of the metric.  Row "&amp;C27&amp;" * 50% * Row "&amp;C28&amp;" + Row "&amp;C27&amp;" * 50% * Row "&amp;C29</f>
        <v>Net allocable revenue split 50% by college of major and 50% by college of instruction, then assigned by each college's portion of the metric.  Row 21 * 50% * Row 22 + Row 21 * 50% * Row 23</v>
      </c>
    </row>
    <row r="31" spans="2:13" x14ac:dyDescent="0.25">
      <c r="B31" s="106" t="s">
        <v>84</v>
      </c>
      <c r="C31" s="83">
        <f t="shared" si="0"/>
        <v>25</v>
      </c>
      <c r="D31" s="84" t="s">
        <v>94</v>
      </c>
      <c r="E31" s="98">
        <f>+E$17*(E7/E$9)</f>
        <v>5421425.8379554674</v>
      </c>
      <c r="F31" s="99"/>
      <c r="M31" s="96" t="str">
        <f>"School/College Allocation assigned as graduate nonresident tuition assuming same proportions as the initial revenue budget. Row "&amp;C$17&amp;" * (Row "&amp;C7&amp;" / Row "&amp;C$9&amp;")"</f>
        <v>School/College Allocation assigned as graduate nonresident tuition assuming same proportions as the initial revenue budget. Row 12 * (Row 4 / Row 6)</v>
      </c>
    </row>
    <row r="32" spans="2:13" x14ac:dyDescent="0.25">
      <c r="B32" s="106"/>
      <c r="C32" s="83">
        <f t="shared" si="0"/>
        <v>26</v>
      </c>
      <c r="D32" s="84" t="s">
        <v>86</v>
      </c>
      <c r="E32" s="107">
        <v>0.5</v>
      </c>
      <c r="F32" s="99">
        <f>IF('Scenario Sandbox'!$L45&lt;&gt;0,'Sandbox Metrics Calculations'!E100,'Sandbox Metrics Calculations'!E45)</f>
        <v>0.36811145796308525</v>
      </c>
      <c r="G32" s="99">
        <f>IF('Scenario Sandbox'!$L45&lt;&gt;0,'Sandbox Metrics Calculations'!F100,'Sandbox Metrics Calculations'!F45)</f>
        <v>6.6313029940788609E-2</v>
      </c>
      <c r="H32" s="99">
        <f>IF('Scenario Sandbox'!$L45&lt;&gt;0,'Sandbox Metrics Calculations'!G100,'Sandbox Metrics Calculations'!G45)</f>
        <v>8.1204830098127734E-3</v>
      </c>
      <c r="I32" s="99">
        <f>IF('Scenario Sandbox'!$L45&lt;&gt;0,'Sandbox Metrics Calculations'!H100,'Sandbox Metrics Calculations'!H45)</f>
        <v>0.21516696726064652</v>
      </c>
      <c r="J32" s="99">
        <f>IF('Scenario Sandbox'!$L45&lt;&gt;0,'Sandbox Metrics Calculations'!I100,'Sandbox Metrics Calculations'!I45)</f>
        <v>8.6259125242605636E-2</v>
      </c>
      <c r="K32" s="99">
        <f>IF('Scenario Sandbox'!$L45&lt;&gt;0,'Sandbox Metrics Calculations'!J100,'Sandbox Metrics Calculations'!J45)</f>
        <v>0.1902099066387149</v>
      </c>
      <c r="L32" s="99">
        <f>IF('Scenario Sandbox'!$L45&lt;&gt;0,'Sandbox Metrics Calculations'!K100,'Sandbox Metrics Calculations'!K45)</f>
        <v>6.5819029944346338E-2</v>
      </c>
      <c r="M32" s="96" t="s">
        <v>87</v>
      </c>
    </row>
    <row r="33" spans="2:18" x14ac:dyDescent="0.25">
      <c r="B33" s="106"/>
      <c r="C33" s="83">
        <f t="shared" si="0"/>
        <v>27</v>
      </c>
      <c r="D33" s="84" t="s">
        <v>88</v>
      </c>
      <c r="E33" s="107">
        <f>1-E32</f>
        <v>0.5</v>
      </c>
      <c r="F33" s="99">
        <f>IF('Scenario Sandbox'!$L62&lt;&gt;0,'Sandbox Metrics Calculations'!E107,'Sandbox Metrics Calculations'!E52)</f>
        <v>0.36565453227628608</v>
      </c>
      <c r="G33" s="99">
        <f>IF('Scenario Sandbox'!$L62&lt;&gt;0,'Sandbox Metrics Calculations'!F107,'Sandbox Metrics Calculations'!F52)</f>
        <v>6.1829818253022688E-2</v>
      </c>
      <c r="H33" s="99">
        <f>IF('Scenario Sandbox'!$L62&lt;&gt;0,'Sandbox Metrics Calculations'!G107,'Sandbox Metrics Calculations'!G52)</f>
        <v>1.0948716700870722E-2</v>
      </c>
      <c r="I33" s="99">
        <f>IF('Scenario Sandbox'!$L62&lt;&gt;0,'Sandbox Metrics Calculations'!H107,'Sandbox Metrics Calculations'!H52)</f>
        <v>0.20660920540411368</v>
      </c>
      <c r="J33" s="99">
        <f>IF('Scenario Sandbox'!$L62&lt;&gt;0,'Sandbox Metrics Calculations'!I107,'Sandbox Metrics Calculations'!I52)</f>
        <v>9.3081519040902935E-2</v>
      </c>
      <c r="K33" s="99">
        <f>IF('Scenario Sandbox'!$L62&lt;&gt;0,'Sandbox Metrics Calculations'!J107,'Sandbox Metrics Calculations'!J52)</f>
        <v>0.19494924058655391</v>
      </c>
      <c r="L33" s="99">
        <f>IF('Scenario Sandbox'!$L62&lt;&gt;0,'Sandbox Metrics Calculations'!K107,'Sandbox Metrics Calculations'!K52)</f>
        <v>6.6926967738249951E-2</v>
      </c>
      <c r="M33" s="96" t="s">
        <v>87</v>
      </c>
    </row>
    <row r="34" spans="2:18" x14ac:dyDescent="0.25">
      <c r="B34" s="108"/>
      <c r="C34" s="109">
        <f t="shared" si="0"/>
        <v>28</v>
      </c>
      <c r="D34" s="110" t="s">
        <v>95</v>
      </c>
      <c r="E34" s="111">
        <f>SUM(F34:L34)</f>
        <v>5421425</v>
      </c>
      <c r="F34" s="112">
        <f>ROUND(+$E31*$E32*F32+$E31*$E33*F33,0)</f>
        <v>1989029</v>
      </c>
      <c r="G34" s="112">
        <f t="shared" ref="G34:L34" si="4">ROUND(+$E31*$E32*G32+$E31*$E33*G33,0)</f>
        <v>347358</v>
      </c>
      <c r="H34" s="112">
        <f t="shared" si="4"/>
        <v>51691</v>
      </c>
      <c r="I34" s="112">
        <f t="shared" si="4"/>
        <v>1143314</v>
      </c>
      <c r="J34" s="112">
        <f t="shared" si="4"/>
        <v>486141</v>
      </c>
      <c r="K34" s="112">
        <f t="shared" si="4"/>
        <v>1044056</v>
      </c>
      <c r="L34" s="112">
        <f t="shared" si="4"/>
        <v>359836</v>
      </c>
      <c r="M34" s="113" t="str">
        <f>"Net allocable revenue split 50% by college of major and 50% by college of instruction, then assigned by each college's portion of the metric.  Row "&amp;C31&amp;" * 50% * Row "&amp;C32&amp;" + Row "&amp;C31&amp;" * 50% * Row "&amp;C33</f>
        <v>Net allocable revenue split 50% by college of major and 50% by college of instruction, then assigned by each college's portion of the metric.  Row 25 * 50% * Row 26 + Row 25 * 50% * Row 27</v>
      </c>
    </row>
    <row r="35" spans="2:18" x14ac:dyDescent="0.25">
      <c r="B35" s="114" t="s">
        <v>96</v>
      </c>
      <c r="C35" s="115">
        <f t="shared" si="0"/>
        <v>29</v>
      </c>
      <c r="D35" s="116" t="s">
        <v>97</v>
      </c>
      <c r="E35" s="117">
        <f>+E$17*(E8/E$9)</f>
        <v>25930858.482574947</v>
      </c>
      <c r="F35" s="118"/>
      <c r="G35" s="115"/>
      <c r="H35" s="115"/>
      <c r="I35" s="115"/>
      <c r="J35" s="115"/>
      <c r="K35" s="115"/>
      <c r="L35" s="115"/>
      <c r="M35" s="119" t="str">
        <f>"School/College Allocation assigned as state funding assuming same proportions as the initial revenue budget. Row "&amp;C$17&amp;" * (Row "&amp;C8&amp;" / Row "&amp;C$9&amp;")"</f>
        <v>School/College Allocation assigned as state funding assuming same proportions as the initial revenue budget. Row 12 * (Row 5 / Row 6)</v>
      </c>
    </row>
    <row r="36" spans="2:18" x14ac:dyDescent="0.25">
      <c r="B36" s="106"/>
      <c r="C36" s="83">
        <f t="shared" si="0"/>
        <v>30</v>
      </c>
      <c r="D36" s="84" t="s">
        <v>86</v>
      </c>
      <c r="E36" s="98"/>
      <c r="F36" s="99">
        <f>IF('Scenario Sandbox'!$M51&lt;&gt;0,'Sandbox Metrics Calculations'!E98,'Sandbox Metrics Calculations'!E43)</f>
        <v>0.23867803687055372</v>
      </c>
      <c r="G36" s="99">
        <f>IF('Scenario Sandbox'!$M51&lt;&gt;0,'Sandbox Metrics Calculations'!F98,'Sandbox Metrics Calculations'!F43)</f>
        <v>6.6057249120259565E-2</v>
      </c>
      <c r="H36" s="99">
        <f>IF('Scenario Sandbox'!$M51&lt;&gt;0,'Sandbox Metrics Calculations'!G98,'Sandbox Metrics Calculations'!G43)</f>
        <v>9.6596161039906675E-2</v>
      </c>
      <c r="I36" s="99">
        <f>IF('Scenario Sandbox'!$M51&lt;&gt;0,'Sandbox Metrics Calculations'!H98,'Sandbox Metrics Calculations'!H43)</f>
        <v>0.126787936025298</v>
      </c>
      <c r="J36" s="99">
        <f>IF('Scenario Sandbox'!$M51&lt;&gt;0,'Sandbox Metrics Calculations'!I98,'Sandbox Metrics Calculations'!I43)</f>
        <v>0.34813279848477707</v>
      </c>
      <c r="K36" s="99">
        <f>IF('Scenario Sandbox'!$M51&lt;&gt;0,'Sandbox Metrics Calculations'!J98,'Sandbox Metrics Calculations'!J43)</f>
        <v>7.7495012051023132E-2</v>
      </c>
      <c r="L36" s="99">
        <f>IF('Scenario Sandbox'!$M51&lt;&gt;0,'Sandbox Metrics Calculations'!K98,'Sandbox Metrics Calculations'!K43)</f>
        <v>4.6252806408181787E-2</v>
      </c>
      <c r="M36" s="96" t="s">
        <v>87</v>
      </c>
    </row>
    <row r="37" spans="2:18" x14ac:dyDescent="0.25">
      <c r="B37" s="108"/>
      <c r="C37" s="109">
        <f t="shared" si="0"/>
        <v>31</v>
      </c>
      <c r="D37" s="110" t="s">
        <v>98</v>
      </c>
      <c r="E37" s="111">
        <f>SUM(F37:L37)</f>
        <v>25930857</v>
      </c>
      <c r="F37" s="112">
        <f t="shared" ref="F37:L37" si="5">ROUND(+$E35*F36,0)</f>
        <v>6189126</v>
      </c>
      <c r="G37" s="112">
        <f t="shared" si="5"/>
        <v>1712921</v>
      </c>
      <c r="H37" s="112">
        <f t="shared" si="5"/>
        <v>2504821</v>
      </c>
      <c r="I37" s="112">
        <f t="shared" si="5"/>
        <v>3287720</v>
      </c>
      <c r="J37" s="112">
        <f t="shared" si="5"/>
        <v>9027382</v>
      </c>
      <c r="K37" s="112">
        <f t="shared" si="5"/>
        <v>2009512</v>
      </c>
      <c r="L37" s="112">
        <f t="shared" si="5"/>
        <v>1199375</v>
      </c>
      <c r="M37" s="113" t="str">
        <f>"Net allocable revenue split assigned by each college's portion of the metric.  Row "&amp;C35&amp;" * Row "&amp;C36</f>
        <v>Net allocable revenue split assigned by each college's portion of the metric.  Row 29 * Row 30</v>
      </c>
    </row>
    <row r="38" spans="2:18" ht="15.75" thickBot="1" x14ac:dyDescent="0.3">
      <c r="B38" s="120"/>
      <c r="C38" s="121"/>
      <c r="D38" s="122"/>
      <c r="E38" s="123"/>
      <c r="F38" s="124"/>
      <c r="G38" s="124"/>
      <c r="H38" s="124"/>
      <c r="I38" s="124"/>
      <c r="J38" s="124"/>
      <c r="K38" s="124"/>
      <c r="L38" s="124"/>
      <c r="M38" s="125"/>
    </row>
    <row r="39" spans="2:18" ht="31.5" thickTop="1" thickBot="1" x14ac:dyDescent="0.3">
      <c r="B39" s="126"/>
      <c r="C39" s="127">
        <f t="shared" si="0"/>
        <v>32</v>
      </c>
      <c r="D39" s="128" t="str">
        <f>"Subtotal Pre-Subvention "&amp;LEFT(B2,10)&amp;" Unrestricted Fund Budget Model Allocation"</f>
        <v>Subtotal Pre-Subvention FY 2026-27 Unrestricted Fund Budget Model Allocation</v>
      </c>
      <c r="E39" s="129">
        <f>+E22+E26+E30+E34+E37</f>
        <v>113036267</v>
      </c>
      <c r="F39" s="130">
        <f>+F22+F26+F30+F34+F37</f>
        <v>25032430</v>
      </c>
      <c r="G39" s="130">
        <f t="shared" ref="G39:L39" si="6">+G22+G26+G30+G34+G37</f>
        <v>6834617</v>
      </c>
      <c r="H39" s="130">
        <f t="shared" si="6"/>
        <v>10941442</v>
      </c>
      <c r="I39" s="130">
        <f t="shared" si="6"/>
        <v>13589563</v>
      </c>
      <c r="J39" s="130">
        <f t="shared" si="6"/>
        <v>42396148</v>
      </c>
      <c r="K39" s="130">
        <f t="shared" si="6"/>
        <v>9536102</v>
      </c>
      <c r="L39" s="130">
        <f t="shared" si="6"/>
        <v>4705965</v>
      </c>
      <c r="M39" s="131" t="str">
        <f>"Row "&amp;C22&amp;" + Row "&amp;C26&amp;" + Row "&amp;C30&amp;" + Row "&amp;C34&amp;" + Row "&amp;C37</f>
        <v>Row 16 + Row 20 + Row 24 + Row 28 + Row 31</v>
      </c>
    </row>
    <row r="40" spans="2:18" x14ac:dyDescent="0.25">
      <c r="B40" s="132"/>
      <c r="C40" s="133">
        <f t="shared" si="0"/>
        <v>33</v>
      </c>
      <c r="D40" s="134" t="s">
        <v>99</v>
      </c>
      <c r="E40" s="135">
        <f>SUM(F40:L40)</f>
        <v>1463551</v>
      </c>
      <c r="F40" s="136">
        <v>-3281412</v>
      </c>
      <c r="G40" s="136">
        <v>1449278</v>
      </c>
      <c r="H40" s="136">
        <v>-68445</v>
      </c>
      <c r="I40" s="136">
        <v>171262</v>
      </c>
      <c r="J40" s="136">
        <v>600000</v>
      </c>
      <c r="K40" s="136">
        <v>1439947</v>
      </c>
      <c r="L40" s="136">
        <v>1152921</v>
      </c>
      <c r="M40" s="137"/>
    </row>
    <row r="41" spans="2:18" s="143" customFormat="1" ht="15.75" thickBot="1" x14ac:dyDescent="0.3">
      <c r="B41" s="138"/>
      <c r="C41" s="139">
        <f t="shared" si="0"/>
        <v>34</v>
      </c>
      <c r="D41" s="140" t="str">
        <f>"Total "&amp;LEFT(B2,10)&amp;" Unrestricted Fund Budget Model Allocation"</f>
        <v>Total FY 2026-27 Unrestricted Fund Budget Model Allocation</v>
      </c>
      <c r="E41" s="141">
        <f>SUM(F41:L41)</f>
        <v>114499818</v>
      </c>
      <c r="F41" s="141">
        <f t="shared" ref="F41:L41" si="7">F39+F40</f>
        <v>21751018</v>
      </c>
      <c r="G41" s="141">
        <f t="shared" si="7"/>
        <v>8283895</v>
      </c>
      <c r="H41" s="141">
        <f t="shared" si="7"/>
        <v>10872997</v>
      </c>
      <c r="I41" s="141">
        <f t="shared" si="7"/>
        <v>13760825</v>
      </c>
      <c r="J41" s="141">
        <f t="shared" si="7"/>
        <v>42996148</v>
      </c>
      <c r="K41" s="141">
        <f t="shared" si="7"/>
        <v>10976049</v>
      </c>
      <c r="L41" s="141">
        <f t="shared" si="7"/>
        <v>5858886</v>
      </c>
      <c r="M41" s="142" t="str">
        <f>"Row "&amp;C39&amp;" + Row "&amp;C40</f>
        <v>Row 32 + Row 33</v>
      </c>
    </row>
    <row r="42" spans="2:18" s="143" customFormat="1" ht="15.75" thickBot="1" x14ac:dyDescent="0.3">
      <c r="B42" s="144"/>
      <c r="D42" s="145"/>
      <c r="E42" s="146"/>
      <c r="F42" s="146"/>
      <c r="G42" s="146"/>
      <c r="H42" s="146"/>
      <c r="I42" s="146"/>
      <c r="J42" s="146"/>
      <c r="K42" s="146"/>
      <c r="L42" s="146"/>
    </row>
    <row r="43" spans="2:18" x14ac:dyDescent="0.25">
      <c r="B43" s="147" t="str">
        <f>"Comparison of Final Output to Actual Mid-Year "&amp;LEFT(D43,10)&amp;" Budget"</f>
        <v>Comparison of Final Output to Actual Mid-Year FY 2025-26 Budget</v>
      </c>
      <c r="C43" s="148">
        <f t="shared" si="0"/>
        <v>35</v>
      </c>
      <c r="D43" s="149" t="str">
        <f>"FY "&amp;MID(B2,4,4)-1&amp;"-"&amp;MID(B2,6,2)&amp;" Unrestricted Fund Net Budget (Mid-year)"</f>
        <v>FY 2025-26 Unrestricted Fund Net Budget (Mid-year)</v>
      </c>
      <c r="E43" s="150">
        <f>+SUM(F43:R43)</f>
        <v>114951434.59999999</v>
      </c>
      <c r="F43" s="150">
        <v>20883632</v>
      </c>
      <c r="G43" s="150">
        <v>8417871</v>
      </c>
      <c r="H43" s="150">
        <v>11209275</v>
      </c>
      <c r="I43" s="150">
        <v>13964710</v>
      </c>
      <c r="J43" s="150">
        <v>43130485</v>
      </c>
      <c r="K43" s="150">
        <v>11315514.6</v>
      </c>
      <c r="L43" s="150">
        <v>6029947</v>
      </c>
      <c r="M43" s="151"/>
      <c r="N43" s="97"/>
      <c r="O43" s="97"/>
      <c r="P43" s="97"/>
      <c r="Q43" s="97"/>
      <c r="R43" s="97"/>
    </row>
    <row r="44" spans="2:18" ht="30" customHeight="1" x14ac:dyDescent="0.25">
      <c r="B44" s="152"/>
      <c r="C44" s="83">
        <f t="shared" si="0"/>
        <v>36</v>
      </c>
      <c r="D44" s="84" t="str">
        <f>"Difference Model Output AFTER Subvention to "&amp;MID(B2,4,4)-1&amp;"-"&amp;MID(B2,6,2)&amp;" Unrestricted Fund Net Budget (Mid-Year)"</f>
        <v>Difference Model Output AFTER Subvention to 2025-26 Unrestricted Fund Net Budget (Mid-Year)</v>
      </c>
      <c r="E44" s="97">
        <f t="shared" ref="E44:L44" si="8">+E41-E43</f>
        <v>-451616.59999999404</v>
      </c>
      <c r="F44" s="97">
        <f t="shared" si="8"/>
        <v>867386</v>
      </c>
      <c r="G44" s="97">
        <f t="shared" si="8"/>
        <v>-133976</v>
      </c>
      <c r="H44" s="97">
        <f t="shared" si="8"/>
        <v>-336278</v>
      </c>
      <c r="I44" s="97">
        <f t="shared" si="8"/>
        <v>-203885</v>
      </c>
      <c r="J44" s="97">
        <f t="shared" si="8"/>
        <v>-134337</v>
      </c>
      <c r="K44" s="97">
        <f t="shared" si="8"/>
        <v>-339465.59999999963</v>
      </c>
      <c r="L44" s="97">
        <f t="shared" si="8"/>
        <v>-171061</v>
      </c>
      <c r="M44" s="96" t="str">
        <f>"Row "&amp;C41&amp;" - Row "&amp;C43</f>
        <v>Row 34 - Row 35</v>
      </c>
    </row>
    <row r="45" spans="2:18" ht="30.75" thickBot="1" x14ac:dyDescent="0.3">
      <c r="B45" s="153"/>
      <c r="C45" s="127">
        <f t="shared" si="0"/>
        <v>37</v>
      </c>
      <c r="D45" s="128" t="str">
        <f>"Change from "&amp;D41</f>
        <v>Change from Total FY 2026-27 Unrestricted Fund Budget Model Allocation</v>
      </c>
      <c r="E45" s="154">
        <f t="shared" ref="E45:L45" si="9">+E44/E43</f>
        <v>-3.928760015666599E-3</v>
      </c>
      <c r="F45" s="154">
        <f t="shared" si="9"/>
        <v>4.1534250364112908E-2</v>
      </c>
      <c r="G45" s="154">
        <f t="shared" si="9"/>
        <v>-1.5915663235989242E-2</v>
      </c>
      <c r="H45" s="154">
        <f t="shared" si="9"/>
        <v>-2.9999977697041068E-2</v>
      </c>
      <c r="I45" s="154">
        <f t="shared" si="9"/>
        <v>-1.4600016756524123E-2</v>
      </c>
      <c r="J45" s="154">
        <f t="shared" si="9"/>
        <v>-3.1146647203248467E-3</v>
      </c>
      <c r="K45" s="154">
        <f t="shared" si="9"/>
        <v>-3.0000014316626807E-2</v>
      </c>
      <c r="L45" s="154">
        <f t="shared" si="9"/>
        <v>-2.8368574383821284E-2</v>
      </c>
      <c r="M45" s="131" t="str">
        <f>"Row "&amp;C44&amp;" / Row "&amp;C43</f>
        <v>Row 36 / Row 35</v>
      </c>
    </row>
    <row r="46" spans="2:18" ht="15.75" thickBot="1" x14ac:dyDescent="0.3">
      <c r="E46" s="155"/>
    </row>
    <row r="47" spans="2:18" ht="30" x14ac:dyDescent="0.25">
      <c r="B47" s="147" t="str">
        <f>"Comparison of Pre-Subvention Output to Actual Mid-Year "&amp;LEFT(D43,10)&amp;" Budget"</f>
        <v>Comparison of Pre-Subvention Output to Actual Mid-Year FY 2025-26 Budget</v>
      </c>
      <c r="C47" s="133">
        <f t="shared" si="0"/>
        <v>38</v>
      </c>
      <c r="D47" s="134" t="str">
        <f>"Difference "&amp;LEFT(B2,10)&amp;" Model Output Before Subvention to "&amp;MID(B2,4,4)-1&amp;"-"&amp;MID(B2,6,2)&amp;" Unrestricted Fund Net Budget (Mid-year)"</f>
        <v>Difference FY 2026-27 Model Output Before Subvention to 2025-26 Unrestricted Fund Net Budget (Mid-year)</v>
      </c>
      <c r="E47" s="156">
        <f t="shared" ref="E47:L47" si="10">+E39-E43</f>
        <v>-1915167.599999994</v>
      </c>
      <c r="F47" s="156">
        <f t="shared" si="10"/>
        <v>4148798</v>
      </c>
      <c r="G47" s="156">
        <f t="shared" si="10"/>
        <v>-1583254</v>
      </c>
      <c r="H47" s="156">
        <f t="shared" si="10"/>
        <v>-267833</v>
      </c>
      <c r="I47" s="156">
        <f t="shared" si="10"/>
        <v>-375147</v>
      </c>
      <c r="J47" s="156">
        <f t="shared" si="10"/>
        <v>-734337</v>
      </c>
      <c r="K47" s="156">
        <f t="shared" si="10"/>
        <v>-1779412.5999999996</v>
      </c>
      <c r="L47" s="156">
        <f t="shared" si="10"/>
        <v>-1323982</v>
      </c>
      <c r="M47" s="137" t="str">
        <f>"Row "&amp;C43&amp;" - Row "&amp;C39</f>
        <v>Row 35 - Row 32</v>
      </c>
    </row>
    <row r="48" spans="2:18" ht="28.5" customHeight="1" thickBot="1" x14ac:dyDescent="0.3">
      <c r="B48" s="153"/>
      <c r="C48" s="127">
        <f t="shared" si="0"/>
        <v>39</v>
      </c>
      <c r="D48" s="128" t="str">
        <f>"Change from "&amp;D43</f>
        <v>Change from FY 2025-26 Unrestricted Fund Net Budget (Mid-year)</v>
      </c>
      <c r="E48" s="154">
        <f t="shared" ref="E48:L48" si="11">+E47/E43</f>
        <v>-1.6660667234508739E-2</v>
      </c>
      <c r="F48" s="154">
        <f t="shared" si="11"/>
        <v>0.19866266557464718</v>
      </c>
      <c r="G48" s="154">
        <f t="shared" si="11"/>
        <v>-0.18808247358506683</v>
      </c>
      <c r="H48" s="154">
        <f t="shared" si="11"/>
        <v>-2.389387360021054E-2</v>
      </c>
      <c r="I48" s="154">
        <f t="shared" si="11"/>
        <v>-2.6863930579295953E-2</v>
      </c>
      <c r="J48" s="154">
        <f t="shared" si="11"/>
        <v>-1.7025938845807088E-2</v>
      </c>
      <c r="K48" s="154">
        <f t="shared" si="11"/>
        <v>-0.15725423570219244</v>
      </c>
      <c r="L48" s="154">
        <f t="shared" si="11"/>
        <v>-0.2195677673452188</v>
      </c>
      <c r="M48" s="131" t="str">
        <f>"Row "&amp;C47&amp;" / Row "&amp;C43</f>
        <v>Row 38 / Row 35</v>
      </c>
    </row>
    <row r="49" spans="4:12" x14ac:dyDescent="0.25">
      <c r="E49" s="155"/>
    </row>
    <row r="50" spans="4:12" x14ac:dyDescent="0.25">
      <c r="E50" s="157"/>
      <c r="F50" s="157"/>
      <c r="G50" s="157"/>
      <c r="H50" s="157"/>
      <c r="I50" s="157"/>
      <c r="J50" s="157"/>
      <c r="K50" s="157">
        <v>350000</v>
      </c>
      <c r="L50" s="157">
        <v>168640</v>
      </c>
    </row>
    <row r="51" spans="4:12" x14ac:dyDescent="0.25">
      <c r="D51" s="158"/>
      <c r="E51" s="157"/>
      <c r="F51" s="157"/>
      <c r="G51" s="157"/>
      <c r="H51" s="157"/>
      <c r="I51" s="157"/>
      <c r="J51" s="157"/>
      <c r="K51" s="159">
        <f>K50/K41</f>
        <v>3.188761274662677E-2</v>
      </c>
      <c r="L51" s="159">
        <f>L50/L41</f>
        <v>2.8783628833194571E-2</v>
      </c>
    </row>
    <row r="52" spans="4:12" x14ac:dyDescent="0.25">
      <c r="E52" s="85">
        <f>SUM(F52:L52)</f>
        <v>3434994.54</v>
      </c>
      <c r="F52" s="160">
        <f>F41*3%</f>
        <v>652530.53999999992</v>
      </c>
      <c r="G52" s="160">
        <f t="shared" ref="G52:L52" si="12">G41*3%</f>
        <v>248516.84999999998</v>
      </c>
      <c r="H52" s="160">
        <f t="shared" si="12"/>
        <v>326189.90999999997</v>
      </c>
      <c r="I52" s="160">
        <f t="shared" si="12"/>
        <v>412824.75</v>
      </c>
      <c r="J52" s="160">
        <f t="shared" si="12"/>
        <v>1289884.44</v>
      </c>
      <c r="K52" s="160">
        <f t="shared" si="12"/>
        <v>329281.46999999997</v>
      </c>
      <c r="L52" s="160">
        <f t="shared" si="12"/>
        <v>175766.58</v>
      </c>
    </row>
    <row r="53" spans="4:12" x14ac:dyDescent="0.25">
      <c r="F53" s="85"/>
      <c r="G53" s="85"/>
      <c r="H53" s="85"/>
      <c r="I53" s="85"/>
      <c r="J53" s="85"/>
      <c r="K53" s="85"/>
      <c r="L53" s="85"/>
    </row>
    <row r="54" spans="4:12" x14ac:dyDescent="0.25">
      <c r="E54" s="161"/>
      <c r="F54" s="161"/>
      <c r="G54" s="161"/>
      <c r="H54" s="161"/>
      <c r="I54" s="161"/>
      <c r="J54" s="161"/>
      <c r="K54" s="161"/>
      <c r="L54" s="161"/>
    </row>
    <row r="55" spans="4:12" x14ac:dyDescent="0.25">
      <c r="G55" s="161"/>
      <c r="H55" s="161"/>
      <c r="I55" s="161"/>
      <c r="J55" s="161"/>
      <c r="K55" s="161"/>
      <c r="L55" s="161"/>
    </row>
    <row r="56" spans="4:12" x14ac:dyDescent="0.25">
      <c r="F56" s="161"/>
      <c r="G56" s="161"/>
      <c r="H56" s="161"/>
      <c r="I56" s="161"/>
      <c r="J56" s="161"/>
      <c r="K56" s="161"/>
      <c r="L56" s="161"/>
    </row>
    <row r="57" spans="4:12" x14ac:dyDescent="0.25">
      <c r="F57" s="161"/>
      <c r="G57" s="161"/>
      <c r="H57" s="161"/>
      <c r="I57" s="161"/>
      <c r="J57" s="161"/>
      <c r="K57" s="161"/>
      <c r="L57" s="161"/>
    </row>
  </sheetData>
  <sheetProtection algorithmName="SHA-512" hashValue="Q8EBz6xD5gXNfx1BeWJehk41luO2tvAKuAwCNM41MwLxMKaBROO0z6ke0ZPbdLM3KwxZgxXkSWUfaWCNW+HrQA==" saltValue="9TiKqx4q9ALR7wG/LekChQ==" spinCount="100000" sheet="1" objects="1" scenarios="1" formatCells="0" formatColumns="0" formatRows="0" insertColumns="0" insertRows="0"/>
  <mergeCells count="8">
    <mergeCell ref="B43:B45"/>
    <mergeCell ref="B47:B48"/>
    <mergeCell ref="B2:M2"/>
    <mergeCell ref="B19:B22"/>
    <mergeCell ref="B23:B26"/>
    <mergeCell ref="B27:B30"/>
    <mergeCell ref="B31:B34"/>
    <mergeCell ref="B35:B37"/>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Model Structure</vt:lpstr>
      <vt:lpstr>Scenario Sandbox</vt:lpstr>
      <vt:lpstr>Sandbox Metrics Calculations</vt:lpstr>
      <vt:lpstr>FY 2026-27 Sandbox Model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 Peter, Jennifer</dc:creator>
  <cp:lastModifiedBy>St Peter, Jennifer</cp:lastModifiedBy>
  <dcterms:created xsi:type="dcterms:W3CDTF">2026-05-22T23:21:42Z</dcterms:created>
  <dcterms:modified xsi:type="dcterms:W3CDTF">2026-05-22T23:23:42Z</dcterms:modified>
</cp:coreProperties>
</file>